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7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38570792ec2b62a1/DESPESAS CAP E ESCRITÓRIO/Desktop/PC SÁVIO/CLIENTES/EMPRESA VEREDAS/PROPOSTAS DOS TRES ESTADOS/LOTE 01 - PROPOSTAS DE PREÇO ALAGOAS/"/>
    </mc:Choice>
  </mc:AlternateContent>
  <xr:revisionPtr revIDLastSave="16" documentId="8_{EF555F0A-A10B-4B25-996E-5226C24DCBA4}" xr6:coauthVersionLast="47" xr6:coauthVersionMax="47" xr10:uidLastSave="{E0E7129B-F8A6-4ACA-86B9-49A858DE5350}"/>
  <bookViews>
    <workbookView xWindow="-120" yWindow="-120" windowWidth="20730" windowHeight="11040" tabRatio="922" firstSheet="1" activeTab="7" xr2:uid="{3725EF15-999B-45F3-BB55-0861F9872044}"/>
  </bookViews>
  <sheets>
    <sheet name="PLANILHA RESUMO 1 " sheetId="2" r:id="rId1"/>
    <sheet name="PLANILHA RESUMO 2" sheetId="3" r:id="rId2"/>
    <sheet name="PLANILHA DE PREÇO" sheetId="4" r:id="rId3"/>
    <sheet name="COMPOSIÇÃO" sheetId="5" r:id="rId4"/>
    <sheet name="CRONOGRAMA" sheetId="6" r:id="rId5"/>
    <sheet name="BDI SERVIÇOS " sheetId="7" r:id="rId6"/>
    <sheet name="BDI INSUMOS" sheetId="8" r:id="rId7"/>
    <sheet name="ENCARGOS SOCIAIS" sheetId="9" r:id="rId8"/>
  </sheets>
  <externalReferences>
    <externalReference r:id="rId9"/>
    <externalReference r:id="rId10"/>
  </externalReferences>
  <definedNames>
    <definedName name="_xlnm.Print_Area" localSheetId="6">'BDI INSUMOS'!$A$1:$S$37</definedName>
    <definedName name="_xlnm.Print_Area" localSheetId="5">'BDI SERVIÇOS '!$A$1:$S$36</definedName>
    <definedName name="_xlnm.Print_Area" localSheetId="3">COMPOSIÇÃO!$A$1:$J$408</definedName>
    <definedName name="_xlnm.Print_Area" localSheetId="4">CRONOGRAMA!$A$1:$L$27</definedName>
    <definedName name="_xlnm.Print_Area" localSheetId="7">'ENCARGOS SOCIAIS'!$A$1:$D$49</definedName>
    <definedName name="_xlnm.Print_Area" localSheetId="2">'PLANILHA DE PREÇO'!$A$1:$J$56</definedName>
    <definedName name="_xlnm.Print_Area" localSheetId="0">'PLANILHA RESUMO 1 '!$A$1:$G$20</definedName>
    <definedName name="_xlnm.Print_Area" localSheetId="1">'PLANILHA RESUMO 2'!$A$1:$H$24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8" l="1"/>
  <c r="K10" i="8"/>
  <c r="G10" i="8" s="1"/>
  <c r="N10" i="8"/>
  <c r="Q10" i="8"/>
  <c r="K11" i="8"/>
  <c r="G11" i="8" s="1"/>
  <c r="T11" i="8" s="1"/>
  <c r="N11" i="8"/>
  <c r="Q11" i="8"/>
  <c r="K12" i="8"/>
  <c r="G12" i="8" s="1"/>
  <c r="T12" i="8" s="1"/>
  <c r="N12" i="8"/>
  <c r="Q12" i="8"/>
  <c r="K13" i="8"/>
  <c r="G13" i="8" s="1"/>
  <c r="T13" i="8" s="1"/>
  <c r="N13" i="8"/>
  <c r="Q13" i="8"/>
  <c r="K14" i="8"/>
  <c r="T14" i="8" s="1"/>
  <c r="N14" i="8"/>
  <c r="Q14" i="8"/>
  <c r="K15" i="8"/>
  <c r="G15" i="8" s="1"/>
  <c r="T15" i="8" s="1"/>
  <c r="N15" i="8"/>
  <c r="Q15" i="8"/>
  <c r="K16" i="8"/>
  <c r="G16" i="8" s="1"/>
  <c r="T16" i="8" s="1"/>
  <c r="N16" i="8"/>
  <c r="Q16" i="8"/>
  <c r="K17" i="8"/>
  <c r="N17" i="8"/>
  <c r="Q17" i="8"/>
  <c r="G18" i="8"/>
  <c r="K22" i="8"/>
  <c r="N22" i="8"/>
  <c r="Q22" i="8"/>
  <c r="B25" i="8"/>
  <c r="B26" i="8"/>
  <c r="B7" i="7"/>
  <c r="K10" i="7"/>
  <c r="N10" i="7"/>
  <c r="Q10" i="7"/>
  <c r="T10" i="7"/>
  <c r="K11" i="7"/>
  <c r="T11" i="7" s="1"/>
  <c r="N11" i="7"/>
  <c r="Q11" i="7"/>
  <c r="K12" i="7"/>
  <c r="N12" i="7"/>
  <c r="Q12" i="7"/>
  <c r="T12" i="7"/>
  <c r="K13" i="7"/>
  <c r="T13" i="7" s="1"/>
  <c r="N13" i="7"/>
  <c r="Q13" i="7"/>
  <c r="K14" i="7"/>
  <c r="N14" i="7"/>
  <c r="Q14" i="7"/>
  <c r="T14" i="7"/>
  <c r="K15" i="7"/>
  <c r="T15" i="7" s="1"/>
  <c r="N15" i="7"/>
  <c r="Q15" i="7"/>
  <c r="G16" i="7"/>
  <c r="G19" i="7" s="1"/>
  <c r="K16" i="7"/>
  <c r="N16" i="7"/>
  <c r="Q16" i="7"/>
  <c r="T16" i="7"/>
  <c r="K17" i="7"/>
  <c r="N17" i="7"/>
  <c r="Q17" i="7"/>
  <c r="G18" i="7"/>
  <c r="G22" i="7"/>
  <c r="K22" i="7"/>
  <c r="J22" i="7" s="1"/>
  <c r="B23" i="7" s="1"/>
  <c r="N22" i="7"/>
  <c r="Q22" i="7"/>
  <c r="B25" i="7"/>
  <c r="B26" i="7"/>
  <c r="B5" i="6"/>
  <c r="C6" i="6"/>
  <c r="C5" i="6" s="1"/>
  <c r="C7" i="6"/>
  <c r="G7" i="6"/>
  <c r="H7" i="6"/>
  <c r="I7" i="6"/>
  <c r="J7" i="6"/>
  <c r="K7" i="6"/>
  <c r="L7" i="6"/>
  <c r="C8" i="6"/>
  <c r="C9" i="6"/>
  <c r="G9" i="6"/>
  <c r="H9" i="6"/>
  <c r="I9" i="6"/>
  <c r="J9" i="6"/>
  <c r="K9" i="6"/>
  <c r="L9" i="6"/>
  <c r="C10" i="6"/>
  <c r="C11" i="6"/>
  <c r="G11" i="6"/>
  <c r="H11" i="6"/>
  <c r="I11" i="6"/>
  <c r="J11" i="6"/>
  <c r="K11" i="6"/>
  <c r="L11" i="6"/>
  <c r="C12" i="6"/>
  <c r="C13" i="6"/>
  <c r="G13" i="6"/>
  <c r="H13" i="6"/>
  <c r="I13" i="6"/>
  <c r="J13" i="6"/>
  <c r="K13" i="6"/>
  <c r="L13" i="6"/>
  <c r="C14" i="6"/>
  <c r="C15" i="6"/>
  <c r="G15" i="6"/>
  <c r="H15" i="6"/>
  <c r="I15" i="6"/>
  <c r="J15" i="6"/>
  <c r="K15" i="6"/>
  <c r="L15" i="6"/>
  <c r="C16" i="6"/>
  <c r="C17" i="6"/>
  <c r="G17" i="6"/>
  <c r="H17" i="6"/>
  <c r="I17" i="6"/>
  <c r="J17" i="6"/>
  <c r="K17" i="6"/>
  <c r="L17" i="6"/>
  <c r="C18" i="6"/>
  <c r="C19" i="6"/>
  <c r="G19" i="6"/>
  <c r="H19" i="6"/>
  <c r="H20" i="6" s="1"/>
  <c r="H22" i="6" s="1"/>
  <c r="I19" i="6"/>
  <c r="I20" i="6" s="1"/>
  <c r="I22" i="6" s="1"/>
  <c r="J19" i="6"/>
  <c r="J21" i="6" s="1"/>
  <c r="K19" i="6"/>
  <c r="K21" i="6" s="1"/>
  <c r="L19" i="6"/>
  <c r="G20" i="6"/>
  <c r="G22" i="6" s="1"/>
  <c r="G21" i="6"/>
  <c r="H21" i="6"/>
  <c r="I21" i="6"/>
  <c r="I7" i="4"/>
  <c r="I6" i="4" s="1"/>
  <c r="I8" i="4"/>
  <c r="I9" i="4"/>
  <c r="I10" i="4"/>
  <c r="I11" i="4"/>
  <c r="I12" i="4"/>
  <c r="I13" i="4"/>
  <c r="I15" i="4"/>
  <c r="I14" i="4" s="1"/>
  <c r="I16" i="4"/>
  <c r="I17" i="4"/>
  <c r="I18" i="4"/>
  <c r="I19" i="4"/>
  <c r="I20" i="4"/>
  <c r="I21" i="4"/>
  <c r="I23" i="4"/>
  <c r="I22" i="4" s="1"/>
  <c r="I24" i="4"/>
  <c r="I25" i="4"/>
  <c r="I26" i="4"/>
  <c r="I27" i="4"/>
  <c r="I28" i="4"/>
  <c r="I29" i="4"/>
  <c r="I30" i="4"/>
  <c r="I31" i="4"/>
  <c r="I33" i="4"/>
  <c r="I32" i="4" s="1"/>
  <c r="I35" i="4"/>
  <c r="I34" i="4" s="1"/>
  <c r="I36" i="4"/>
  <c r="I38" i="4"/>
  <c r="I39" i="4"/>
  <c r="I37" i="4" s="1"/>
  <c r="B5" i="3"/>
  <c r="G22" i="8" l="1"/>
  <c r="J22" i="8" s="1"/>
  <c r="B23" i="8" s="1"/>
  <c r="T10" i="8"/>
  <c r="G19" i="8"/>
  <c r="H5" i="6"/>
  <c r="I5" i="6"/>
  <c r="J5" i="6"/>
  <c r="K5" i="6"/>
  <c r="L5" i="6"/>
  <c r="G5" i="6"/>
  <c r="L21" i="6"/>
  <c r="L20" i="6"/>
  <c r="L22" i="6" s="1"/>
  <c r="K20" i="6"/>
  <c r="K22" i="6" s="1"/>
  <c r="J20" i="6"/>
  <c r="J22" i="6" s="1"/>
  <c r="H9" i="3"/>
  <c r="I40" i="4"/>
  <c r="H11" i="3"/>
  <c r="H7" i="3"/>
  <c r="H8" i="3"/>
  <c r="H10" i="3"/>
  <c r="I5" i="4"/>
  <c r="H6" i="3"/>
  <c r="H12" i="3" l="1"/>
  <c r="G5" i="2"/>
  <c r="H5" i="3"/>
  <c r="G6" i="2" l="1"/>
  <c r="E5" i="2"/>
</calcChain>
</file>

<file path=xl/sharedStrings.xml><?xml version="1.0" encoding="utf-8"?>
<sst xmlns="http://schemas.openxmlformats.org/spreadsheetml/2006/main" count="1874" uniqueCount="514">
  <si>
    <t>FORMA DE PAGAMENTO: CONFORME MEDIÇÃO</t>
  </si>
  <si>
    <t>PRAZO DE EXECUÇÃO DO SERVIÇO:  9 (NOVE) MESES</t>
  </si>
  <si>
    <t>PRAZO DE VALIDADE DA PROPOSTA: 90 (NOVENTA ) DIAS.</t>
  </si>
  <si>
    <t>O VALOR TOTAL IMPORTA EM R$ 18.699.608,09 (DEZOITO MILHÕES, SEISCENTOS E NOVENTA E NOVE MIL, SEISCENTOS E OITO REAIS E NOVE CENTAVOS)</t>
  </si>
  <si>
    <t>TOTAL</t>
  </si>
  <si>
    <t>SERVIÇOS DE PAVIMENTAÇÃO EM BLOCO DE CONCRETO INTERTRAVADO (BLOQUETE) NO ESTADO DA ALAGOAS</t>
  </si>
  <si>
    <t xml:space="preserve"> 1 </t>
  </si>
  <si>
    <t>VALORES (R$)</t>
  </si>
  <si>
    <t>PREÇO POR M2 C/BDI</t>
  </si>
  <si>
    <t>AREA TOTAL (M2)</t>
  </si>
  <si>
    <t>Descrição</t>
  </si>
  <si>
    <t>Item</t>
  </si>
  <si>
    <t xml:space="preserve">PLANILHA RESUMO </t>
  </si>
  <si>
    <t>Não Desonerado: 
Horista: 114,90%
Mensalista: 70,23%</t>
  </si>
  <si>
    <t xml:space="preserve">SINAPI - 02/2024 - Paraíba
SICRO3 - 01/2024 - Paraíba
SEINFRA - 028 - Ceará
</t>
  </si>
  <si>
    <t>SERVIÇOS COMUNS DE ENGENHARIA PARA PAVIMENTAÇÃO EM BLOCO DE CONCRETO INTERTRAVADO (BLOQUETE), EM VIAS URBANAS E/OU RURAIS, EM DIVERSOS MUNICÍPIOS INSERIDOS NA ÁREA DE ATUAÇÃO DO DNOCS.</t>
  </si>
  <si>
    <t>Encargos Sociais</t>
  </si>
  <si>
    <t>B.D.I DIFERENCIADO</t>
  </si>
  <si>
    <t>B.D.I.</t>
  </si>
  <si>
    <t>Bancos</t>
  </si>
  <si>
    <t>Obra</t>
  </si>
  <si>
    <t>Total Geral</t>
  </si>
  <si>
    <t>SERVIÇOS COMPLEMENTARES</t>
  </si>
  <si>
    <t xml:space="preserve"> 1.6 </t>
  </si>
  <si>
    <t>SINALIZAÇÃO HORIZONTAL E VERTICAL</t>
  </si>
  <si>
    <t xml:space="preserve"> 1.5 </t>
  </si>
  <si>
    <t>DRENAGEM</t>
  </si>
  <si>
    <t xml:space="preserve"> 1.4 </t>
  </si>
  <si>
    <t>PAVIMENTAÇÃO</t>
  </si>
  <si>
    <t xml:space="preserve"> 1.3 </t>
  </si>
  <si>
    <t>TERRAPLENAGEM</t>
  </si>
  <si>
    <t xml:space="preserve"> 1.2 </t>
  </si>
  <si>
    <t>SERVIÇOS PRELIMINARES</t>
  </si>
  <si>
    <t xml:space="preserve"> 1.1 </t>
  </si>
  <si>
    <t>Total</t>
  </si>
  <si>
    <t>VALOR TOTAL &gt;&gt;&gt;&gt;&gt;&gt;&gt;&gt;&gt;&gt;&gt;&gt;&gt;&gt;&gt;&gt;&gt;&gt;&gt;&gt;&gt;&gt;&gt;&gt;&gt;&gt;&gt;</t>
  </si>
  <si>
    <t>1.000,00</t>
  </si>
  <si>
    <t>M</t>
  </si>
  <si>
    <t>RECUPERAÇÃO DO RAMAL PREDIAL DANIFICADO COM FORNECIMENTO DE MATERIAL HIDRÁULICO</t>
  </si>
  <si>
    <t>Próprio</t>
  </si>
  <si>
    <t xml:space="preserve"> CPU-057 </t>
  </si>
  <si>
    <t xml:space="preserve"> 1.6.2 </t>
  </si>
  <si>
    <t>100,00</t>
  </si>
  <si>
    <t>UNID</t>
  </si>
  <si>
    <t>LEVANTAMENTO  DE  TAMPÃO  DE  POÇO  DE  VISITA,  INCLUINDO  RETIRADA  E  ACRESCIMO  DE  PISO  EM CONCRETO ARMADO, E=6CM, COM ABERTURA CIRCULAR DE 600 MM PARA TAMPÃO</t>
  </si>
  <si>
    <t xml:space="preserve"> CPU-056 </t>
  </si>
  <si>
    <t xml:space="preserve"> 1.6.1 </t>
  </si>
  <si>
    <t>40,00</t>
  </si>
  <si>
    <t>UN</t>
  </si>
  <si>
    <t>SUPORTE  METÁLICO  GALVANIZADO  PARA  PLACA  DE  ADVERTÊNCIA  OU  REGULAMENTAÇÃO  -  LADO  OU DIÂMETRO DE 0,60 M - FORNECIMENTO E IMPLANTAÇÃO</t>
  </si>
  <si>
    <t>SICRO3</t>
  </si>
  <si>
    <t xml:space="preserve"> 5213863 </t>
  </si>
  <si>
    <t xml:space="preserve"> 1.5.2 </t>
  </si>
  <si>
    <t>PLACA   DE   REGULAMENTAÇÃO   EM   AÇO   D   =   0,60   M   -   PELÍCULA   RETRORREFLETIVA   TIPO   I   +   SI   - FORNECIMENTO E IMPLANTAÇÃO</t>
  </si>
  <si>
    <t xml:space="preserve"> 5213440 </t>
  </si>
  <si>
    <t xml:space="preserve"> 1.5.1 </t>
  </si>
  <si>
    <t>40.000,00</t>
  </si>
  <si>
    <t>MEIO-FIO DE CONCRETO - MFC 05 - AREIA E BRITA COMERCIAIS - FÔRMA DE MADEIRA</t>
  </si>
  <si>
    <t xml:space="preserve"> 2003377 </t>
  </si>
  <si>
    <t xml:space="preserve"> 1.4.1 </t>
  </si>
  <si>
    <t>140.000,00</t>
  </si>
  <si>
    <t>M2</t>
  </si>
  <si>
    <t>FORNECIMENTO   DE   PAVIMENTO   INTERTRAVADO,   DE   CONCRETO   35   MPA,   ESPESSURA   8   CM,   TIPOS: RAQUETE, RETANGULAR, SEXTAVADO E 16 FACES</t>
  </si>
  <si>
    <t xml:space="preserve"> CPU-054 </t>
  </si>
  <si>
    <t xml:space="preserve"> 1.3.9 </t>
  </si>
  <si>
    <t>96.040,00</t>
  </si>
  <si>
    <t>TKM</t>
  </si>
  <si>
    <t>TRANSPORTE  COM CAMINHÃO  BASCULANTE  DE 14  M3 - RODOVIA PAVIMENTADA  - (DMT (cidade-pólo) pó-de- pedra =  70km)</t>
  </si>
  <si>
    <t xml:space="preserve"> 5915321 </t>
  </si>
  <si>
    <t xml:space="preserve"> 1.3.8 </t>
  </si>
  <si>
    <t>13.720,00</t>
  </si>
  <si>
    <t>TRANSPORTE  COM  CAMINHÃO  BASCULANTE  DE  14  M3  -  RODOVIA  EM  REVESTIMENTO  PRIMÁRIO  -  (DMT (cidade-pólo) pó-de-pedra =  10km)</t>
  </si>
  <si>
    <t xml:space="preserve"> 5915320 </t>
  </si>
  <si>
    <t xml:space="preserve"> 1.3.7 </t>
  </si>
  <si>
    <t>1.881.600,00</t>
  </si>
  <si>
    <t>TRANSPORTE  COM  CAMINHÃO  CARROCERIA  COM  CAPACIDADE  DE  11  T  E  COM  GUINDAUTO  DE  45  T.M  - RODOVIA PAVIMENTADA - (DMT (cidade-pólo) bloquete = 70km)</t>
  </si>
  <si>
    <t xml:space="preserve"> 5915014 </t>
  </si>
  <si>
    <t xml:space="preserve"> 1.3.6 </t>
  </si>
  <si>
    <t>268.800,00</t>
  </si>
  <si>
    <t>TRANSPORTE  COM  CAMINHÃO  CARROCERIA  COM  CAPACIDADE  DE  11  T  E  COM  GUINDAUTO  DE  45  T.M  - RODOVIA EM REVESTIMENTO PRIMÁRIO - (DMT (cidade-pólo) bloquete = 10km)</t>
  </si>
  <si>
    <t xml:space="preserve"> 5915013 </t>
  </si>
  <si>
    <t xml:space="preserve"> 1.3.5 </t>
  </si>
  <si>
    <t>EXECUÇÃO  DE  PAVIMENTO  EM  PISO  INTERTRAVADO,  DE  CONCRETO  35  MPA,  ESPESSURA  8  CM,  TIPOS: RAQUETE,   RETANGULAR,   SEXTAVADO   E   16   FACES,   COM   REJUNTE   EM   PÓ-DE-PEDRA    -   EXCLUSIVE FORNECIMENTO DE BLOQUETE</t>
  </si>
  <si>
    <t>SINAPI</t>
  </si>
  <si>
    <t xml:space="preserve"> 92398 </t>
  </si>
  <si>
    <t xml:space="preserve"> 1.3.4 </t>
  </si>
  <si>
    <t>630.000,00</t>
  </si>
  <si>
    <t>TRANSPORTE COM CAMINHÃO BASCULANTE DE 14 M3 - RODOVIA PAVIMENTADA - (DMT jazida de solo = 15km)</t>
  </si>
  <si>
    <t xml:space="preserve"> 1.3.3 </t>
  </si>
  <si>
    <t>420.000,00</t>
  </si>
  <si>
    <t>TRANSPORTE COM CAMINHÃO BASCULANTE DE 14 M3 - RODOVIA EM REVESTIMENTO PRIMÁRIO - (DMT jazida de solo = 10km)</t>
  </si>
  <si>
    <t xml:space="preserve"> 1.3.2 </t>
  </si>
  <si>
    <t>28.000,00</t>
  </si>
  <si>
    <t>M3</t>
  </si>
  <si>
    <t>SUB-BASE ESTABILIZADA GRANULOMETRICAMENTE COM MISTURA DE  SOLOS NA  PISTA COM MATERIAL DE JAZIDA</t>
  </si>
  <si>
    <t xml:space="preserve"> 4011280 </t>
  </si>
  <si>
    <t xml:space="preserve"> 1.3.1 </t>
  </si>
  <si>
    <t>42.000,00</t>
  </si>
  <si>
    <t>ESPALHAMENTO DE MATERIAL EM BOTA-FORA</t>
  </si>
  <si>
    <t xml:space="preserve"> 4413942 </t>
  </si>
  <si>
    <t xml:space="preserve"> 1.2.7 </t>
  </si>
  <si>
    <t>315.000,00</t>
  </si>
  <si>
    <t>TRANSPORTE COM CAMINHÃO BASCULANTE DE 14 M3 - RODOVIA PAVIMENTADA - (DMT bota-fora = 5km)</t>
  </si>
  <si>
    <t xml:space="preserve"> 1.2.6 </t>
  </si>
  <si>
    <t>TRANSPORTE COM CAMINHÃO BASCULANTE DE 14 M3 - RODOVIA EM REVESTIMENTO PRIMÁRIO - (DMT bota- fora = 5km)</t>
  </si>
  <si>
    <t xml:space="preserve"> 1.2.5 </t>
  </si>
  <si>
    <t>63.000,00</t>
  </si>
  <si>
    <t>T</t>
  </si>
  <si>
    <t>CARGA, MANOBRA E DESCARGA DE AGREGADOS OU SOLOS EM CAMINHÃO BASCULANTE DE 14 M3 - CARGA COM CARREGADEIRA DE 3,40 M3 E DESCARGA LIVRE - (carga do material regularizado/patrolado para bota-fora)</t>
  </si>
  <si>
    <t xml:space="preserve"> 5914351 </t>
  </si>
  <si>
    <t xml:space="preserve"> 1.2.4 </t>
  </si>
  <si>
    <t>REGULARIZAÇÃO DO SUBLEITO - (regularização do material solto da via para expurgo no bota-fora - e=10 cm)</t>
  </si>
  <si>
    <t xml:space="preserve"> 4011209 </t>
  </si>
  <si>
    <t xml:space="preserve"> 1.2.3 </t>
  </si>
  <si>
    <t>ESCAVAÇÃO, CARGA E TRANSPORTE DE MATERIAL DE 1A CATEGORIA - DMT DE 50 A 200 M - CAMINHO DE SERVIÇO  EM  REVESTIMENTO  PRIMÁRIO  -  COM  CARREGADEIRA  E  CAMINHÃO  BASCULANTE  DE  14  M3  - (escavação do material solto da via para expurgo no bota-fora - e=20 cm)</t>
  </si>
  <si>
    <t xml:space="preserve"> 5501901 </t>
  </si>
  <si>
    <t xml:space="preserve"> 1.2.2 </t>
  </si>
  <si>
    <t>SERVIÇOS  TOPOGRÁFICOS  PARA  PAVIMENTAÇÃO,  INCLUSIVE  NOTA  DE  SERVIÇOS,  ACOMPANHAMENTO  E GREIDE</t>
  </si>
  <si>
    <t xml:space="preserve"> CPU-053 </t>
  </si>
  <si>
    <t xml:space="preserve"> 1.2.1 </t>
  </si>
  <si>
    <t>TERRAPLANAGEM</t>
  </si>
  <si>
    <t>33.600,00</t>
  </si>
  <si>
    <t>INDENIZAÇÃO DE JAZIDA  (DEVERÁ SER COMPROVADO ATRAVÉS  DE CONTRATO  COM O  PROPRIETÁRIO DA TERRA)</t>
  </si>
  <si>
    <t xml:space="preserve"> CPU-052 </t>
  </si>
  <si>
    <t xml:space="preserve"> 1.1.7 </t>
  </si>
  <si>
    <t>ENSAIOS  LABORATORIAIS  (ACOMPANHAMENTO  E  CUMPRIMENTO  DA  NORMA  ABNT  NBR  9781:2013  |  ABNT NBR 15953:2011 | OUTRAS NORMAS EXIGIDAS)</t>
  </si>
  <si>
    <t xml:space="preserve"> CPU-051 </t>
  </si>
  <si>
    <t xml:space="preserve"> 1.1.6 </t>
  </si>
  <si>
    <t>ADMINISTRAÇÃO  LOCAL,  CANTEIRO  DE  OBRAS,  ALMOXARIFADO  E  ENTREGA  DO  PROJETO  "AS  BUILT" INCLUSO ACOMPANHAMENTO TÉCNICO</t>
  </si>
  <si>
    <t xml:space="preserve"> CPU-050 </t>
  </si>
  <si>
    <t xml:space="preserve"> 1.1.5 </t>
  </si>
  <si>
    <t>PROJETO  EXECUTIVO  DE  PAVIMENTAÇÃO  INCLUSO  TOPOGRAFIA,  ENSAIOS  TECNOLÓGICOS  DAS  JAZIDAS, ACOMPANHAMENTO TÉCNICO PARA AS LICENÇAS OBRIGATÓRIAS</t>
  </si>
  <si>
    <t xml:space="preserve"> CPU-049 </t>
  </si>
  <si>
    <t xml:space="preserve"> 1.1.4 </t>
  </si>
  <si>
    <t>5,00</t>
  </si>
  <si>
    <t>PLACA DE OBRA - PADRÃO GOVERNO FEDERAL DE DIMENSÕES 3mX2m EM CHAPA DE ACO GALVANIZADO</t>
  </si>
  <si>
    <t xml:space="preserve"> CPU-048 </t>
  </si>
  <si>
    <t xml:space="preserve"> 1.1.3 </t>
  </si>
  <si>
    <t>19.257,00</t>
  </si>
  <si>
    <t>TONxKM</t>
  </si>
  <si>
    <t>MOBILIZAÇÃO E DESMOBILIZAÇÃO - TRANSPORTE COM CAVALO MECÂNICO DOS EQUIPAMENTOS PESADOS - RODOVIA REVESTIMENTO PRIMÁRIO</t>
  </si>
  <si>
    <t xml:space="preserve"> CPU-047 </t>
  </si>
  <si>
    <t xml:space="preserve"> 1.1.2 </t>
  </si>
  <si>
    <t>64.190,00</t>
  </si>
  <si>
    <t>MOBILIZAÇÃO E DESMOBILIZAÇÃO - TRANSPORTE COM CAVALO MECÂNICO DOS EQUIPAMENTOS PESADOS - RODOVIA PAVIMENTADA</t>
  </si>
  <si>
    <t xml:space="preserve"> CPU-046 </t>
  </si>
  <si>
    <t xml:space="preserve"> 1.1.1 </t>
  </si>
  <si>
    <t>Peso (%)</t>
  </si>
  <si>
    <t>Valor Unit com BDI</t>
  </si>
  <si>
    <t>Valor Unit</t>
  </si>
  <si>
    <t>Quant.</t>
  </si>
  <si>
    <t>Und</t>
  </si>
  <si>
    <t>Banco</t>
  </si>
  <si>
    <t>Código</t>
  </si>
  <si>
    <t>Orçamento Sintético</t>
  </si>
  <si>
    <t>SERVIÇOS COMUNS DE ENGENHARIA PARA PAVIMENTAÇÃO EM BLOCO DE CONCRETO INTERTRAVADO (BLOQUETE), EM VIAS URBANAS E/OU RURAIS, EM DIVERSOS MUNICÍPIOS INSERIDOS NA ÁREA DE ATUAÇÃO DO DNOCS.  (ALAGOAS)</t>
  </si>
  <si>
    <t>Valor com BDI =&gt;</t>
  </si>
  <si>
    <t>Valor do BDI =&gt;</t>
  </si>
  <si>
    <t>MO com LS =&gt;</t>
  </si>
  <si>
    <t>LS =&gt;</t>
  </si>
  <si>
    <t>MO sem LS =&gt;</t>
  </si>
  <si>
    <t>Material</t>
  </si>
  <si>
    <t>LUVA SOLDAVEL COM ROSCA, PVC, 20 MM X 1/2", PARA AGUA FRIA PREDIAL</t>
  </si>
  <si>
    <t xml:space="preserve"> 00003859 </t>
  </si>
  <si>
    <t>Insumo</t>
  </si>
  <si>
    <t>TUBO PVC, SOLDAVEL, DE 20 MM, AGUA FRIA (NBR-5648)</t>
  </si>
  <si>
    <t xml:space="preserve"> 00009867 </t>
  </si>
  <si>
    <t>H</t>
  </si>
  <si>
    <t>SEDI - SERVIÇOS DIVERSOS</t>
  </si>
  <si>
    <t>SERVENTE COM ENCARGOS COMPLEMENTARES</t>
  </si>
  <si>
    <t xml:space="preserve"> 88316 </t>
  </si>
  <si>
    <t>Composição Auxiliar</t>
  </si>
  <si>
    <t>ENCANADOR OU BOMBEIRO HIDRÁULICO COM ENCARGOS COMPLEMENTARES</t>
  </si>
  <si>
    <t xml:space="preserve"> 88267 </t>
  </si>
  <si>
    <t>Composição</t>
  </si>
  <si>
    <t>Tipo</t>
  </si>
  <si>
    <t>UNID.</t>
  </si>
  <si>
    <t>Outros</t>
  </si>
  <si>
    <t>LEVANTAMENTO OU REBAIXAMENTO DE TAMPÃO DE POÇO DE VISITA</t>
  </si>
  <si>
    <t xml:space="preserve"> 00000054 </t>
  </si>
  <si>
    <t>RETIRADA DE TAMPÃO DE FERRO FUNDIDO 600MM COM REAPROVEITAMENTO. INC_05/2018</t>
  </si>
  <si>
    <t xml:space="preserve"> 00000053 </t>
  </si>
  <si>
    <t>SERT - SERVIÇOS TÉCNICOS</t>
  </si>
  <si>
    <t>Custo total dos Momentos de Transportes =&gt;</t>
  </si>
  <si>
    <t>5914479
0,000
R$ 0,69</t>
  </si>
  <si>
    <t>5914464
0,000
R$ 0,85</t>
  </si>
  <si>
    <t>5914449
0,000
R$ 1,07</t>
  </si>
  <si>
    <t>tkm</t>
  </si>
  <si>
    <t>Suporte em aço-carbono galvanizado tipo perfil C para placa de sinalização - Caminhão carroceria com capacidade de 15 t - 188 kW</t>
  </si>
  <si>
    <t>M0787</t>
  </si>
  <si>
    <t>Momento de Transporte</t>
  </si>
  <si>
    <t>Conjunto para fixação de placas em aço galvanizado composto por barra chata, abraçadeira, parafusos, porcas e arruelas - Caminhão carroceria com capacidade de 15 t - 188 kW</t>
  </si>
  <si>
    <t>M0789</t>
  </si>
  <si>
    <t>P</t>
  </si>
  <si>
    <t>RP</t>
  </si>
  <si>
    <t>LN</t>
  </si>
  <si>
    <t>Custo Horário</t>
  </si>
  <si>
    <t>Distância Média de Transporte (DMT)</t>
  </si>
  <si>
    <t>Unidade</t>
  </si>
  <si>
    <t>Quantidade</t>
  </si>
  <si>
    <t>F</t>
  </si>
  <si>
    <t>Custo Total dos Tempos Fixos =&gt;</t>
  </si>
  <si>
    <t>t</t>
  </si>
  <si>
    <t>Carga, manobra e descarga de materiais diversos em caminhão carroceria de 15 t - carga e descarga manuais</t>
  </si>
  <si>
    <t>Tempo Fixo</t>
  </si>
  <si>
    <t>Preço Unitário</t>
  </si>
  <si>
    <t>Tempos Fixos</t>
  </si>
  <si>
    <t>E</t>
  </si>
  <si>
    <t>Custo Total das Atividades =&gt;</t>
  </si>
  <si>
    <t>m³</t>
  </si>
  <si>
    <t>Escavação manual em material de 1ª categoria na profundidade de até 1 m</t>
  </si>
  <si>
    <t>Atividade Auxiliar</t>
  </si>
  <si>
    <t>Concreto fck = 20 MPa - confecção em betoneira e lançamento manual - areia e brita comerciais</t>
  </si>
  <si>
    <t>Atividades Auxiliares</t>
  </si>
  <si>
    <t>D</t>
  </si>
  <si>
    <t>Custo Total do Material =&gt;</t>
  </si>
  <si>
    <t>kg</t>
  </si>
  <si>
    <t>Suporte em aço-carbono galvanizado tipo perfil C para placa de sinalização</t>
  </si>
  <si>
    <t>Conjunto para fixação de placas em aço galvanizado composto por barra chata, abraçadeira, parafusos, porcas e arruelas</t>
  </si>
  <si>
    <t>C</t>
  </si>
  <si>
    <t>Custo Unitário de Execução =&gt;</t>
  </si>
  <si>
    <t>Produção de Equipe =&gt;</t>
  </si>
  <si>
    <t>Custo do FIC =&gt;</t>
  </si>
  <si>
    <t>Fator de Influencia da Chuva - FIC =&gt;</t>
  </si>
  <si>
    <t>Custo Horário de Execução =&gt;</t>
  </si>
  <si>
    <t>Adc.M.O. - Ferramentas (0,0%) =&gt;</t>
  </si>
  <si>
    <t>Custo Horário da Mão de Obra =&gt;</t>
  </si>
  <si>
    <t>Servente</t>
  </si>
  <si>
    <t>P9824</t>
  </si>
  <si>
    <t>Montador</t>
  </si>
  <si>
    <t>P9830</t>
  </si>
  <si>
    <t>Salário Hora</t>
  </si>
  <si>
    <t>Mão de Obra</t>
  </si>
  <si>
    <t>B</t>
  </si>
  <si>
    <t>Custo Horário de Equipamentos =&gt;</t>
  </si>
  <si>
    <t>Caminhão carroceria com capacidade de 5 t - 115 kW</t>
  </si>
  <si>
    <t>E9687</t>
  </si>
  <si>
    <t>Improdutiva</t>
  </si>
  <si>
    <t>Operativa</t>
  </si>
  <si>
    <t>Custo Operacional</t>
  </si>
  <si>
    <t>Utilização</t>
  </si>
  <si>
    <t>Equipamentos</t>
  </si>
  <si>
    <t>A</t>
  </si>
  <si>
    <t>un</t>
  </si>
  <si>
    <t/>
  </si>
  <si>
    <t>m²</t>
  </si>
  <si>
    <t>Placa em aço nº 16 galvanizado com película retrorrefletiva tipo I + SI - confecção</t>
  </si>
  <si>
    <t>Fôrmas de tábuas de pinho para dispositivos de drenagem - utilização de 3 vezes - confecção, instalação e retirada</t>
  </si>
  <si>
    <t>Enchimento de junta de concreto com argamassa asfáltica de densidade 1.700 kg/m³ - espessura de 1 cm</t>
  </si>
  <si>
    <t>m</t>
  </si>
  <si>
    <t>BLOQUETE/PISO INTERTRAVADO DE CONCRETO - MODELO ONDA/16 FACES/RETANGULAR/TIJOLINHO/PAVER/HOLANDES/PARALELEPIPEDO, *20 X 10* CM, E = 8 CM, RESISTENCIA DE 35 MPA, COR NATURAL</t>
  </si>
  <si>
    <t xml:space="preserve"> 00036170 </t>
  </si>
  <si>
    <t>FOMA - FORNECIMENTO DE MATERIAIS E EQUIPAMENTOS</t>
  </si>
  <si>
    <t>Caminhão carroceria com guindauto com capacidade de 45 t.m - 188 kW</t>
  </si>
  <si>
    <t>E9041</t>
  </si>
  <si>
    <t>PO DE PEDRA (POSTO PEDREIRA/FORNECEDOR, SEM FRETE)</t>
  </si>
  <si>
    <t xml:space="preserve"> 00004741 </t>
  </si>
  <si>
    <t>AREIA MEDIA - POSTO JAZIDA/FORNECEDOR (RETIRADO NA JAZIDA, SEM TRANSPORTE)</t>
  </si>
  <si>
    <t xml:space="preserve"> 00000370 </t>
  </si>
  <si>
    <t>CHI</t>
  </si>
  <si>
    <t>CHOR - CUSTOS HORÁRIOS DE MÁQUINAS E EQUIPAMENTOS</t>
  </si>
  <si>
    <t>CORTADORA DE PISO COM MOTOR 4 TEMPOS A GASOLINA, POTÊNCIA DE 13 HP, COM DISCO DE CORTE DIAMANTADO SEGMENTADO PARA CONCRETO, DIÂMETRO DE 350 MM, FURO DE 1" (14 X 1") - CHI DIURNO. AF_08/2015</t>
  </si>
  <si>
    <t xml:space="preserve"> 91285 </t>
  </si>
  <si>
    <t>CHP</t>
  </si>
  <si>
    <t>CORTADORA DE PISO COM MOTOR 4 TEMPOS A GASOLINA, POTÊNCIA DE 13 HP, COM DISCO DE CORTE DIAMANTADO SEGMENTADO PARA CONCRETO, DIÂMETRO DE 350 MM, FURO DE 1" (14 X 1") - CHP DIURNO. AF_08/2015</t>
  </si>
  <si>
    <t xml:space="preserve"> 91283 </t>
  </si>
  <si>
    <t>PLACA VIBRATÓRIA REVERSÍVEL COM MOTOR 4 TEMPOS A GASOLINA, FORÇA CENTRÍFUGA DE 25 KN (2500 KGF), POTÊNCIA 5,5 CV - CHI DIURNO. AF_08/2015</t>
  </si>
  <si>
    <t xml:space="preserve"> 91278 </t>
  </si>
  <si>
    <t>PLACA VIBRATÓRIA REVERSÍVEL COM MOTOR 4 TEMPOS A GASOLINA, FORÇA CENTRÍFUGA DE 25 KN (2500 KGF), POTÊNCIA 5,5 CV - CHP DIURNO. AF_08/2015</t>
  </si>
  <si>
    <t xml:space="preserve"> 91277 </t>
  </si>
  <si>
    <t>CALCETEIRO COM ENCARGOS COMPLEMENTARES</t>
  </si>
  <si>
    <t xml:space="preserve"> 88260 </t>
  </si>
  <si>
    <t>PAVI - PAVIMENTAÇÃO</t>
  </si>
  <si>
    <t>Caminhão basculante com capacidade de 14 m³ - 210 kW</t>
  </si>
  <si>
    <t>E9667</t>
  </si>
  <si>
    <t>5914389
0,000
R$ 0,78</t>
  </si>
  <si>
    <t>5914374
0,000
R$ 0,96</t>
  </si>
  <si>
    <t>5914359
0,000
R$ 1,20</t>
  </si>
  <si>
    <t>Escavação e carga de material de jazida com escavadeira hidráulica de 1,56 m³ - Caminhão basculante com capacidade de 10 m³ - 210 kW</t>
  </si>
  <si>
    <t>Carga, manobra e descarga de agregados ou solos em caminhão basculante de 10 m³ - carga com escavadeira de 1,56 m³ (exclusa) e descarga livre</t>
  </si>
  <si>
    <t>Escavação e carga de material de jazida com escavadeira hidráulica de 1,56 m³</t>
  </si>
  <si>
    <t>Trator agrícola sobre pneus - 77 kW</t>
  </si>
  <si>
    <t>E9577</t>
  </si>
  <si>
    <t>Rolo compactador pé de carneiro vibratório autopropelido por pneus de 11,6 t - 82 kW</t>
  </si>
  <si>
    <t>E9685</t>
  </si>
  <si>
    <t>Rolo compactador de pneus autopropelido de 27 t - 85 kW</t>
  </si>
  <si>
    <t>E9762</t>
  </si>
  <si>
    <t>Motoniveladora - 93 kW</t>
  </si>
  <si>
    <t>E9524</t>
  </si>
  <si>
    <t>Grade de 24 discos rebocável de D = 60 cm (24")</t>
  </si>
  <si>
    <t>E9518</t>
  </si>
  <si>
    <t>Caminhão tanque com capacidade de 10.000 l - 188 kW</t>
  </si>
  <si>
    <t>E9571</t>
  </si>
  <si>
    <t xml:space="preserve"> 4011228 </t>
  </si>
  <si>
    <t>Trator sobre esteiras com lâmina - 127 kW</t>
  </si>
  <si>
    <t>E9540</t>
  </si>
  <si>
    <t>1.2.7</t>
  </si>
  <si>
    <t>Carregadeira de pneus com capacidade de 3,40 m³ - 195 kW</t>
  </si>
  <si>
    <t>E9511</t>
  </si>
  <si>
    <t>ASTU</t>
  </si>
  <si>
    <t>Trator sobre esteiras com lâmina - 259 kW</t>
  </si>
  <si>
    <t>E9541</t>
  </si>
  <si>
    <t>VALOR TOTAL COM BDI</t>
  </si>
  <si>
    <t>BDI</t>
  </si>
  <si>
    <t>VALOR TOTAL SEM BDI</t>
  </si>
  <si>
    <t>SARRAFO *2,5 X 10* CM EM PINUS, MISTA OU EQUIVALENTE DA REGIAO - BRUTA</t>
  </si>
  <si>
    <t xml:space="preserve"> 00004509 </t>
  </si>
  <si>
    <t>DESENHISTA PROJETISTA COM ENCARGOS COMPLEMENTARES</t>
  </si>
  <si>
    <t xml:space="preserve"> 90775 </t>
  </si>
  <si>
    <t>NIVELADOR COM ENCARGOS COMPLEMENTARES</t>
  </si>
  <si>
    <t xml:space="preserve"> 88288 </t>
  </si>
  <si>
    <t>AUXILIAR DE TOPÓGRAFO COM ENCARGOS COMPLEMENTARES</t>
  </si>
  <si>
    <t xml:space="preserve"> 88253 </t>
  </si>
  <si>
    <t>CAMINHONETE CABINE SIMPLES COM MOTOR 1.6 FLEX, CÂMBIO MANUAL, POTÊNCIA 101/104 CV, 2 PORTAS - CHP DIURNO. AF_11/2015</t>
  </si>
  <si>
    <t xml:space="preserve"> 92145 </t>
  </si>
  <si>
    <t>Serviços</t>
  </si>
  <si>
    <t>INDENIZAÇÃO DE JAZIDA</t>
  </si>
  <si>
    <t xml:space="preserve"> 00000052 </t>
  </si>
  <si>
    <t>CUSTO UNITARIO TOTAL COM BDI</t>
  </si>
  <si>
    <t>VALOR BDI</t>
  </si>
  <si>
    <t>CUSTO PARA ACOMPANHAR 1 M2 DE VIA PAVIMENTADA=</t>
  </si>
  <si>
    <t>CUSTO PARA ACOMPANHAR 1 SEMANA DE VIA PAVIMENTADA=</t>
  </si>
  <si>
    <t>MÊS</t>
  </si>
  <si>
    <t>LABORATÓRIO DE SOLOS</t>
  </si>
  <si>
    <t xml:space="preserve"> 00000055 </t>
  </si>
  <si>
    <t>Aluguel</t>
  </si>
  <si>
    <t>VEÍCULO LEVE PICK UP GASOLINA (SEM MOTORISTA) - (LOCAÇÃO + COMBUSTÍVEL + MANUTENÇÃO)</t>
  </si>
  <si>
    <t xml:space="preserve"> 00000051 </t>
  </si>
  <si>
    <t>LABORATÓRIO DE CONCRETO</t>
  </si>
  <si>
    <t xml:space="preserve"> 00000050 </t>
  </si>
  <si>
    <t>MES</t>
  </si>
  <si>
    <t>AUXILIAR DE LABORATORISTA DE SOLOS E DE CONCRETO COM ENCARGOS COMPLEMENTARES</t>
  </si>
  <si>
    <t xml:space="preserve"> 101385 </t>
  </si>
  <si>
    <t>TÉCNICO DE LABORATÓRIO E CAMPO DE CONSTRUÇÃO COM ENCARGOS COMPLEMENTARES</t>
  </si>
  <si>
    <t xml:space="preserve"> 101456 </t>
  </si>
  <si>
    <t>CUSTO 1 UNID=</t>
  </si>
  <si>
    <t>CUSTO PARA 100 UNID=</t>
  </si>
  <si>
    <t>Taxas</t>
  </si>
  <si>
    <t>ART CREA-CE PESSOA JURÍDICA</t>
  </si>
  <si>
    <t xml:space="preserve"> 00000049 </t>
  </si>
  <si>
    <t>MOTORISTA DE VEÍCULO LEVE COM ENCARGOS COMPLEMENTARES - (veículo da fiscalização)</t>
  </si>
  <si>
    <t xml:space="preserve"> 00000048 </t>
  </si>
  <si>
    <t>VEÍCULO LEVE PICK UP 4X4 DIESEL - 147 KW (SEM MOTORISTA) - (LOCAÇÃO + COMBUSTÍVEL + MANUTENÇÃO) - (veículo da fiscalização)</t>
  </si>
  <si>
    <t xml:space="preserve"> 00000047 </t>
  </si>
  <si>
    <t>CUSTOS DIVERSOS DE RESIDÊNCIA (ALOJAMENTO)</t>
  </si>
  <si>
    <t xml:space="preserve"> 00000046 </t>
  </si>
  <si>
    <t>MOBILIÁRIO DE RESIDÊNCIA</t>
  </si>
  <si>
    <t xml:space="preserve"> 00000045 </t>
  </si>
  <si>
    <t>ALUGUEL DE IMÓVEL RESIDENCIAL (ALOJAMENTO)</t>
  </si>
  <si>
    <t xml:space="preserve"> 00000044 </t>
  </si>
  <si>
    <t>VIGIA NOTURNO COM ENCARGOS COMPLEMENTARES</t>
  </si>
  <si>
    <t xml:space="preserve"> 00000043 </t>
  </si>
  <si>
    <t>VEÍCULO LEVE - 53 KW (SEM MOTORISTA) - (LOCAÇÃO + COMBUSTÍVEL + MANUTENÇÃO) - (acompanhamento)</t>
  </si>
  <si>
    <t xml:space="preserve"> 00000042 </t>
  </si>
  <si>
    <t>CANT - CANTEIRO DE OBRAS</t>
  </si>
  <si>
    <t>ALUGUEL CONTAINER/SANIT C/4 VASOS/1 LAVAT/1 MIC/4 CHUV LARG=          2,20M COMPR=6,20M ALT=2,50M CHAPAS ACO C/NERV TRAPEZ FORRO C/         ISOL TERMO-ACUST CHASSIS REFORC PISO COMPENS NAVAL INCL INST RA       ELETR/HIDRO-SANIT EXCL TRANSP/CARGA/DESCARGA</t>
  </si>
  <si>
    <t xml:space="preserve"> 73847/004 </t>
  </si>
  <si>
    <t>ENGENHEIRO CIVIL DE OBRA JUNIOR COM ENCARGOS COMPLEMENTARES</t>
  </si>
  <si>
    <t xml:space="preserve"> 93565 </t>
  </si>
  <si>
    <t>CUSTO PARA ELABORAR 1 M2 DE PROJETO=</t>
  </si>
  <si>
    <t>CUSTO PARA ELABORAR 1 KM DE PROJETO=</t>
  </si>
  <si>
    <t>Equipamento</t>
  </si>
  <si>
    <t>ART CREA-CE PESSOA FÍSICA - (1 ART do projetista)</t>
  </si>
  <si>
    <t xml:space="preserve"> 00000041 </t>
  </si>
  <si>
    <t>DIA</t>
  </si>
  <si>
    <t>VEÍCULO LEVE PICK UP GASOLINA (SEM MOTORISTA) - (LOCAÇÃO + COMBUSTÍVEL + MANUTENÇÃO) - (deslocamentos dos levantamentos de campo)</t>
  </si>
  <si>
    <t xml:space="preserve"> 00000040 </t>
  </si>
  <si>
    <t>ENGENHEIRO AMBIENTAL JÚNIOR - (acompanhamento técnico para emissão das licenças)</t>
  </si>
  <si>
    <t xml:space="preserve"> 00000039 </t>
  </si>
  <si>
    <t>SERVIÇOS GRÁFICOS E IMPRESSÃO - (impressão dos relatórios)</t>
  </si>
  <si>
    <t xml:space="preserve"> 00000038 </t>
  </si>
  <si>
    <t xml:space="preserve"> 00000037 </t>
  </si>
  <si>
    <t>EQUIPAMENTOS DE TOPOGRAFIA (elaboração de projeto executivo).</t>
  </si>
  <si>
    <t xml:space="preserve"> 00000034 </t>
  </si>
  <si>
    <t>TÉCNICO DE LABORATÓRIO COM ENCARGOS COMPLEMENTARES</t>
  </si>
  <si>
    <t xml:space="preserve"> 88321 </t>
  </si>
  <si>
    <t>TOPOGRAFO COM ENCARGOS COMPLEMENTARES</t>
  </si>
  <si>
    <t xml:space="preserve"> 90781 </t>
  </si>
  <si>
    <t xml:space="preserve"> 90777 </t>
  </si>
  <si>
    <t>KG</t>
  </si>
  <si>
    <t>PREGO DE ACO POLIDO COM CABECA 18 X 30 (2 3/4 X 10)</t>
  </si>
  <si>
    <t xml:space="preserve"> 00005075 </t>
  </si>
  <si>
    <t>PLACA DE OBRA (PARA CONSTRUCAO CIVIL) EM CHAPA GALVANIZADA *N. 22*, ADESIVADA, DE *2,4 X 1,2* M (SEM POSTES PARA FIXACAO)</t>
  </si>
  <si>
    <t xml:space="preserve"> 00004813 </t>
  </si>
  <si>
    <t>PONTALETE *7,5 X 7,5* CM EM PINUS, MISTA OU EQUIVALENTE DA REGIAO - BRUTA</t>
  </si>
  <si>
    <t xml:space="preserve"> 00004491 </t>
  </si>
  <si>
    <t>SARRAFO NAO APARELHADO *2,5 X 7* CM, EM MACARANDUBA/MASSARANDUBA, ANGELIM, PEROBA-ROSA OU EQUIVALENTE DA REGIAO - BRUTA</t>
  </si>
  <si>
    <t xml:space="preserve"> 00004417 </t>
  </si>
  <si>
    <t>FUES - FUNDAÇÕES E ESTRUTURAS</t>
  </si>
  <si>
    <t>CONCRETO MAGRO PARA LASTRO, TRAÇO 1:4,5:4,5 (EM MASSA SECA DE CIMENTO/ AREIA MÉDIA/ BRITA 1) - PREPARO MECÂNICO COM BETONEIRA 400 L. AF_05/2021</t>
  </si>
  <si>
    <t xml:space="preserve"> 94962 </t>
  </si>
  <si>
    <t>CARPINTEIRO DE FORMAS COM ENCARGOS COMPLEMENTARES</t>
  </si>
  <si>
    <t xml:space="preserve"> 88262 </t>
  </si>
  <si>
    <t>URBA - URBANIZAÇÃO</t>
  </si>
  <si>
    <t>Transporte com cavalo mecânico com semirreboque com capacidade de 30 t - rodovia em revestimento primário</t>
  </si>
  <si>
    <t xml:space="preserve"> 5914639 </t>
  </si>
  <si>
    <t>TRAN - TRANSPORTES, CARGAS E DESCARGAS</t>
  </si>
  <si>
    <t>Transporte com cavalo mecânico com semirreboque com capacidade de 30 t - rodovia pavimentada</t>
  </si>
  <si>
    <t xml:space="preserve"> 5914640 </t>
  </si>
  <si>
    <t>Composições Principais</t>
  </si>
  <si>
    <t>Composições Analíticas com Preço Unitário</t>
  </si>
  <si>
    <t>21,35%</t>
  </si>
  <si>
    <t>DESEMBOLSO ACUMULADO (%)</t>
  </si>
  <si>
    <t>DESEMBOLSO ACUMULADO (R$)</t>
  </si>
  <si>
    <t>DESEMBOLSO MENSAL (%))</t>
  </si>
  <si>
    <t>DESEMBOLSO MENSAL (R$)</t>
  </si>
  <si>
    <t>ELABORAÇÃO DE PROJETOS EXECUTIVOS</t>
  </si>
  <si>
    <t>MÊS 9</t>
  </si>
  <si>
    <t>MÊS 8</t>
  </si>
  <si>
    <t>MÊS 7</t>
  </si>
  <si>
    <t>MÊS 6</t>
  </si>
  <si>
    <t>MÊS 5</t>
  </si>
  <si>
    <t>MÊS 4</t>
  </si>
  <si>
    <t>MÊS 3</t>
  </si>
  <si>
    <t>MÊS 2</t>
  </si>
  <si>
    <t>MÊS 1</t>
  </si>
  <si>
    <t>Total Por Etapa</t>
  </si>
  <si>
    <t>Cronograma Físico e Financeiro</t>
  </si>
  <si>
    <t>DECLARAÇÕES</t>
  </si>
  <si>
    <t>BDI desconsiderando a parcela 
(I4) contribuição previdenciária</t>
  </si>
  <si>
    <t>Limites do valor do BDI para obras do tipo acima selecionado.
Acórdão TCU 2622/2013</t>
  </si>
  <si>
    <t>Valor para simples conferência do enquadramento do BDI nos limites estabelecidos pelo Acórdão TCU 2622/2013</t>
  </si>
  <si>
    <t>BDI Adotado</t>
  </si>
  <si>
    <r>
      <t xml:space="preserve">(I4) - </t>
    </r>
    <r>
      <rPr>
        <sz val="9"/>
        <rFont val="Arial"/>
        <family val="2"/>
      </rPr>
      <t>Contrib. Previdenciária</t>
    </r>
  </si>
  <si>
    <t xml:space="preserve">(I3) - ISS  </t>
  </si>
  <si>
    <t xml:space="preserve">(I2) - COFINS  </t>
  </si>
  <si>
    <r>
      <t>(I</t>
    </r>
    <r>
      <rPr>
        <sz val="9"/>
        <rFont val="Arial"/>
        <family val="2"/>
      </rPr>
      <t>1) - PIS</t>
    </r>
  </si>
  <si>
    <r>
      <t xml:space="preserve">(L) - </t>
    </r>
    <r>
      <rPr>
        <sz val="9"/>
        <rFont val="Arial"/>
        <family val="2"/>
      </rPr>
      <t>Lucro</t>
    </r>
  </si>
  <si>
    <r>
      <t xml:space="preserve">(DF) - </t>
    </r>
    <r>
      <rPr>
        <sz val="9"/>
        <rFont val="Arial"/>
        <family val="2"/>
      </rPr>
      <t>Despesas Financeiras</t>
    </r>
  </si>
  <si>
    <r>
      <t xml:space="preserve">(R) - </t>
    </r>
    <r>
      <rPr>
        <sz val="9"/>
        <rFont val="Arial"/>
        <family val="2"/>
      </rPr>
      <t>Risco</t>
    </r>
  </si>
  <si>
    <r>
      <t xml:space="preserve">(S) + (G) - </t>
    </r>
    <r>
      <rPr>
        <sz val="9"/>
        <rFont val="Arial"/>
        <family val="2"/>
      </rPr>
      <t>Seguro e Garantia</t>
    </r>
  </si>
  <si>
    <r>
      <t xml:space="preserve">(AC) - </t>
    </r>
    <r>
      <rPr>
        <sz val="9"/>
        <rFont val="Arial"/>
        <family val="2"/>
      </rPr>
      <t>Administração Central</t>
    </r>
  </si>
  <si>
    <t>Máx.</t>
  </si>
  <si>
    <t>Med.</t>
  </si>
  <si>
    <t>Mín</t>
  </si>
  <si>
    <t>Limites das parcelas do BDI para obras do tipo acima selecionado.
Acórdão TCU 2622/2013</t>
  </si>
  <si>
    <t>Valor percentual adotado</t>
  </si>
  <si>
    <t>Parcelas do BDI</t>
  </si>
  <si>
    <t>Sobre a base de cálculo, definir a respectiva alíquota do ISS (entre 2% e 5%):</t>
  </si>
  <si>
    <t>Conforme legislação tributária municipal, definir estimativa de percentual da base de cálculo para o ISS:</t>
  </si>
  <si>
    <t>Contribuição Previdenciária</t>
  </si>
  <si>
    <t>Tipo de Obra</t>
  </si>
  <si>
    <t>Planilha de Detalhamento do BDI - SERVIÇOS</t>
  </si>
  <si>
    <r>
      <t>BDI desconsiderando a parcela 
(I</t>
    </r>
    <r>
      <rPr>
        <sz val="6"/>
        <rFont val="Arial"/>
        <family val="2"/>
      </rPr>
      <t>4</t>
    </r>
    <r>
      <rPr>
        <sz val="8"/>
        <rFont val="Arial"/>
        <family val="2"/>
      </rPr>
      <t>) contribuição previdenciária</t>
    </r>
  </si>
  <si>
    <r>
      <t>(I</t>
    </r>
    <r>
      <rPr>
        <b/>
        <sz val="5"/>
        <rFont val="Arial"/>
        <family val="2"/>
      </rPr>
      <t>4</t>
    </r>
    <r>
      <rPr>
        <b/>
        <sz val="10"/>
        <rFont val="Arial"/>
        <family val="2"/>
      </rPr>
      <t xml:space="preserve">) - </t>
    </r>
    <r>
      <rPr>
        <sz val="10"/>
        <rFont val="Arial"/>
        <family val="2"/>
      </rPr>
      <t>Contrib. Previdenciária</t>
    </r>
  </si>
  <si>
    <r>
      <t>(I</t>
    </r>
    <r>
      <rPr>
        <b/>
        <sz val="5"/>
        <rFont val="Arial"/>
        <family val="2"/>
      </rPr>
      <t>3</t>
    </r>
    <r>
      <rPr>
        <b/>
        <sz val="10"/>
        <rFont val="Arial"/>
        <family val="2"/>
      </rPr>
      <t xml:space="preserve">) - </t>
    </r>
    <r>
      <rPr>
        <sz val="10"/>
        <rFont val="Arial"/>
        <family val="2"/>
      </rPr>
      <t>ISS</t>
    </r>
  </si>
  <si>
    <r>
      <t>(I</t>
    </r>
    <r>
      <rPr>
        <b/>
        <sz val="5"/>
        <rFont val="Arial"/>
        <family val="2"/>
      </rPr>
      <t>2</t>
    </r>
    <r>
      <rPr>
        <b/>
        <sz val="10"/>
        <rFont val="Arial"/>
        <family val="2"/>
      </rPr>
      <t xml:space="preserve">) - </t>
    </r>
    <r>
      <rPr>
        <sz val="10"/>
        <rFont val="Arial"/>
        <family val="2"/>
      </rPr>
      <t>COFINS</t>
    </r>
  </si>
  <si>
    <r>
      <t>(I</t>
    </r>
    <r>
      <rPr>
        <b/>
        <sz val="6"/>
        <rFont val="Arial"/>
        <family val="2"/>
      </rPr>
      <t>1</t>
    </r>
    <r>
      <rPr>
        <b/>
        <sz val="10"/>
        <rFont val="Arial"/>
        <family val="2"/>
      </rPr>
      <t xml:space="preserve">) - </t>
    </r>
    <r>
      <rPr>
        <sz val="10"/>
        <rFont val="Arial"/>
        <family val="2"/>
      </rPr>
      <t>PIS</t>
    </r>
  </si>
  <si>
    <t>Planilha de Detalhamento do BDI - MATERIAIS</t>
  </si>
  <si>
    <r>
      <rPr>
        <b/>
        <sz val="9"/>
        <color indexed="9"/>
        <rFont val="Arial Narrow"/>
        <family val="2"/>
      </rPr>
      <t>TOTAL(A+B+C+D)</t>
    </r>
  </si>
  <si>
    <t>Reincidência de Grupo A sobre Aviso Prévio Trabalhado e Reincidência do FGTS sobre Aviso Prévio Indenizado</t>
  </si>
  <si>
    <t>D2</t>
  </si>
  <si>
    <t>Reincidência de Grupo A sobre Grupo B</t>
  </si>
  <si>
    <t>D1</t>
  </si>
  <si>
    <r>
      <rPr>
        <b/>
        <sz val="9"/>
        <color indexed="9"/>
        <rFont val="Arial Narrow"/>
        <family val="2"/>
      </rPr>
      <t>GRUPO D</t>
    </r>
  </si>
  <si>
    <t>Indenização Adicional</t>
  </si>
  <si>
    <t>C5</t>
  </si>
  <si>
    <t>Depósito Rescisão Sem Justa Causa</t>
  </si>
  <si>
    <t>C4</t>
  </si>
  <si>
    <t>Férias Indenizadas</t>
  </si>
  <si>
    <t>C3</t>
  </si>
  <si>
    <t>Aviso Prévio Trabalhado</t>
  </si>
  <si>
    <t>C2</t>
  </si>
  <si>
    <t>Aviso Prévio Indenizado</t>
  </si>
  <si>
    <t>C1</t>
  </si>
  <si>
    <r>
      <rPr>
        <b/>
        <sz val="9"/>
        <color indexed="9"/>
        <rFont val="Arial Narrow"/>
        <family val="2"/>
      </rPr>
      <t>GRUPO C</t>
    </r>
  </si>
  <si>
    <t>Salário Maternidade</t>
  </si>
  <si>
    <t>B10</t>
  </si>
  <si>
    <t>Férias Gozadas</t>
  </si>
  <si>
    <t>B9</t>
  </si>
  <si>
    <t>Auxílio Acidente de Trabalho</t>
  </si>
  <si>
    <t>B8</t>
  </si>
  <si>
    <t>Não incide</t>
  </si>
  <si>
    <t>Dias de Chuvas</t>
  </si>
  <si>
    <t>B7</t>
  </si>
  <si>
    <t>Faltas Justificadas</t>
  </si>
  <si>
    <t>B6</t>
  </si>
  <si>
    <t>Licença Paternidade</t>
  </si>
  <si>
    <t>B5</t>
  </si>
  <si>
    <t>13º Salário</t>
  </si>
  <si>
    <t>B4</t>
  </si>
  <si>
    <t>Auxílio - Enfermidade</t>
  </si>
  <si>
    <t>B3</t>
  </si>
  <si>
    <t>Feriados</t>
  </si>
  <si>
    <t>B2</t>
  </si>
  <si>
    <t>Repouso Semanal Remunerado</t>
  </si>
  <si>
    <t>B1</t>
  </si>
  <si>
    <r>
      <rPr>
        <b/>
        <sz val="9"/>
        <color indexed="9"/>
        <rFont val="Arial Narrow"/>
        <family val="2"/>
      </rPr>
      <t>GRUPO B</t>
    </r>
  </si>
  <si>
    <t>SECONCI</t>
  </si>
  <si>
    <t>A9</t>
  </si>
  <si>
    <t>FGTS</t>
  </si>
  <si>
    <t>A8</t>
  </si>
  <si>
    <t>Seguro Contra Acidentes de Trabalho</t>
  </si>
  <si>
    <t>A7</t>
  </si>
  <si>
    <t>Salário Educação</t>
  </si>
  <si>
    <t>A6</t>
  </si>
  <si>
    <t>SEBRAE</t>
  </si>
  <si>
    <t>A5</t>
  </si>
  <si>
    <t>INCRA</t>
  </si>
  <si>
    <t>A4</t>
  </si>
  <si>
    <t>SENAI</t>
  </si>
  <si>
    <t>A3</t>
  </si>
  <si>
    <t>SESI</t>
  </si>
  <si>
    <t>A2</t>
  </si>
  <si>
    <t>INSS</t>
  </si>
  <si>
    <t>A1</t>
  </si>
  <si>
    <r>
      <rPr>
        <b/>
        <sz val="9"/>
        <color indexed="9"/>
        <rFont val="Arial Narrow"/>
        <family val="2"/>
      </rPr>
      <t>GRUPO A</t>
    </r>
  </si>
  <si>
    <r>
      <rPr>
        <b/>
        <sz val="8"/>
        <rFont val="Arial Narrow"/>
        <family val="2"/>
      </rPr>
      <t>MENSALISTA
%</t>
    </r>
  </si>
  <si>
    <r>
      <rPr>
        <b/>
        <sz val="8"/>
        <rFont val="Arial Narrow"/>
        <family val="2"/>
      </rPr>
      <t>HORISTA
%</t>
    </r>
  </si>
  <si>
    <r>
      <rPr>
        <b/>
        <sz val="8"/>
        <color indexed="9"/>
        <rFont val="Arial Narrow"/>
        <family val="2"/>
      </rPr>
      <t>SEM DESONERAÇÃO</t>
    </r>
  </si>
  <si>
    <t>DESCRIÇÃO</t>
  </si>
  <si>
    <t>CÓDIGO</t>
  </si>
  <si>
    <r>
      <rPr>
        <b/>
        <sz val="8"/>
        <color indexed="9"/>
        <rFont val="Arial Narrow"/>
        <family val="2"/>
      </rPr>
      <t>ENCARGOS   SOCIAIS   SOBRE   A   MÃO   DE   OBRA</t>
    </r>
  </si>
  <si>
    <r>
      <rPr>
        <b/>
        <sz val="8"/>
        <color indexed="9"/>
        <rFont val="Arial Narrow"/>
        <family val="2"/>
      </rPr>
      <t xml:space="preserve">ALAGOAS                                                                                                              </t>
    </r>
    <r>
      <rPr>
        <vertAlign val="superscript"/>
        <sz val="8"/>
        <color indexed="9"/>
        <rFont val="Arial Narrow"/>
        <family val="2"/>
      </rPr>
      <t xml:space="preserve">VIGÊNCIA A PARTIR DE   </t>
    </r>
    <r>
      <rPr>
        <sz val="8"/>
        <color indexed="9"/>
        <rFont val="Arial Narrow"/>
        <family val="2"/>
      </rPr>
      <t>12/2023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</si>
</sst>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5" formatCode="#,##0.00\ %"/>
    <numFmt numFmtId="166" formatCode="#,##0.0000000"/>
    <numFmt numFmtId="167" formatCode="#,##0.0000"/>
    <numFmt numFmtId="168" formatCode="_-* #,##0.00000000000000000000000_-;\-* #,##0.00000000000000000000000_-;_-* &quot;-&quot;??_-;_-@_-"/>
    <numFmt numFmtId="169" formatCode="#,##0.00_ ;\-#,##0.00\ "/>
  </numFmts>
  <fonts count="4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rial"/>
      <family val="1"/>
    </font>
    <font>
      <b/>
      <sz val="11"/>
      <name val="Arial"/>
      <family val="2"/>
    </font>
    <font>
      <b/>
      <sz val="10"/>
      <name val="Arial"/>
      <family val="2"/>
    </font>
    <font>
      <b/>
      <sz val="10"/>
      <name val="Arial"/>
      <family val="1"/>
    </font>
    <font>
      <b/>
      <sz val="10"/>
      <color rgb="FF000000"/>
      <name val="Arial"/>
      <family val="1"/>
    </font>
    <font>
      <b/>
      <sz val="11"/>
      <name val="Arial"/>
      <family val="1"/>
    </font>
    <font>
      <sz val="10"/>
      <name val="Arial"/>
      <family val="1"/>
    </font>
    <font>
      <sz val="9"/>
      <name val="Arial Narrow"/>
      <family val="2"/>
    </font>
    <font>
      <b/>
      <sz val="9"/>
      <name val="Arial Narrow"/>
      <family val="2"/>
    </font>
    <font>
      <sz val="9"/>
      <color rgb="FF000000"/>
      <name val="Arial Narrow"/>
      <family val="2"/>
    </font>
    <font>
      <b/>
      <sz val="9"/>
      <color rgb="FF000000"/>
      <name val="Arial Narrow"/>
      <family val="2"/>
    </font>
    <font>
      <sz val="9"/>
      <color rgb="FF333333"/>
      <name val="Arial Narrow"/>
      <family val="2"/>
    </font>
    <font>
      <b/>
      <sz val="9"/>
      <color theme="7" tint="0.79998168889431442"/>
      <name val="Arial Narrow"/>
      <family val="2"/>
    </font>
    <font>
      <sz val="8"/>
      <name val="Arial"/>
      <family val="2"/>
    </font>
    <font>
      <sz val="8"/>
      <color rgb="FF000000"/>
      <name val="Arial"/>
      <family val="1"/>
    </font>
    <font>
      <sz val="8"/>
      <name val="Arial"/>
      <family val="1"/>
    </font>
    <font>
      <b/>
      <sz val="8"/>
      <name val="Arial"/>
      <family val="1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1"/>
    </font>
    <font>
      <sz val="10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z val="9"/>
      <color indexed="10"/>
      <name val="Arial"/>
      <family val="2"/>
    </font>
    <font>
      <b/>
      <sz val="18"/>
      <name val="Arial"/>
      <family val="2"/>
    </font>
    <font>
      <sz val="8"/>
      <color indexed="9"/>
      <name val="Arial"/>
      <family val="2"/>
    </font>
    <font>
      <sz val="6"/>
      <name val="Arial"/>
      <family val="2"/>
    </font>
    <font>
      <sz val="10"/>
      <color indexed="9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5"/>
      <name val="Arial"/>
      <family val="2"/>
    </font>
    <font>
      <b/>
      <sz val="6"/>
      <name val="Arial"/>
      <family val="2"/>
    </font>
    <font>
      <sz val="10"/>
      <color rgb="FF000000"/>
      <name val="Times New Roman"/>
      <family val="1"/>
    </font>
    <font>
      <sz val="8"/>
      <color rgb="FF000000"/>
      <name val="Arial Narrow"/>
      <family val="2"/>
    </font>
    <font>
      <sz val="11"/>
      <name val="Arial Narrow"/>
      <family val="2"/>
    </font>
    <font>
      <b/>
      <sz val="9"/>
      <color rgb="FFFFFFFF"/>
      <name val="Arial Narrow"/>
      <family val="2"/>
    </font>
    <font>
      <b/>
      <sz val="9"/>
      <color indexed="9"/>
      <name val="Arial Narrow"/>
      <family val="2"/>
    </font>
    <font>
      <b/>
      <sz val="8"/>
      <name val="Arial Narrow"/>
      <family val="2"/>
    </font>
    <font>
      <b/>
      <sz val="8"/>
      <color indexed="9"/>
      <name val="Arial Narrow"/>
      <family val="2"/>
    </font>
    <font>
      <sz val="8"/>
      <color rgb="FFFFFFFF"/>
      <name val="Arial Narrow"/>
      <family val="2"/>
    </font>
    <font>
      <vertAlign val="superscript"/>
      <sz val="8"/>
      <color indexed="9"/>
      <name val="Arial Narrow"/>
      <family val="2"/>
    </font>
    <font>
      <sz val="8"/>
      <color indexed="9"/>
      <name val="Arial Narrow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CF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E1F2"/>
      </patternFill>
    </fill>
    <fill>
      <patternFill patternType="solid">
        <fgColor rgb="FFDFF0D8"/>
      </patternFill>
    </fill>
    <fill>
      <patternFill patternType="solid">
        <fgColor rgb="FFEFEFEF"/>
      </patternFill>
    </fill>
    <fill>
      <patternFill patternType="solid">
        <fgColor rgb="FFD6D6D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548CD4"/>
      </patternFill>
    </fill>
    <fill>
      <patternFill patternType="solid">
        <fgColor rgb="FFB8CCE4"/>
      </patternFill>
    </fill>
    <fill>
      <patternFill patternType="solid">
        <fgColor rgb="FF808080"/>
      </patternFill>
    </fill>
    <fill>
      <patternFill patternType="solid">
        <fgColor rgb="FF538DD3"/>
      </patternFill>
    </fill>
  </fills>
  <borders count="78">
    <border>
      <left/>
      <right/>
      <top/>
      <bottom/>
      <diagonal/>
    </border>
    <border>
      <left/>
      <right/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7BA0CD"/>
      </left>
      <right style="thin">
        <color rgb="FF7BA0CD"/>
      </right>
      <top style="thin">
        <color rgb="FF7BA0CD"/>
      </top>
      <bottom style="thin">
        <color rgb="FF7BA0CD"/>
      </bottom>
      <diagonal/>
    </border>
    <border>
      <left/>
      <right style="thin">
        <color rgb="FF7BA0CD"/>
      </right>
      <top style="thin">
        <color rgb="FF7BA0CD"/>
      </top>
      <bottom style="thin">
        <color rgb="FF7BA0CD"/>
      </bottom>
      <diagonal/>
    </border>
    <border>
      <left style="thin">
        <color rgb="FF7BA0CD"/>
      </left>
      <right/>
      <top style="thin">
        <color rgb="FF7BA0CD"/>
      </top>
      <bottom style="thin">
        <color rgb="FF7BA0CD"/>
      </bottom>
      <diagonal/>
    </border>
    <border>
      <left/>
      <right/>
      <top style="thin">
        <color rgb="FF7BA0CD"/>
      </top>
      <bottom style="thin">
        <color rgb="FF7BA0CD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 style="thin">
        <color rgb="FF7A9FCD"/>
      </bottom>
      <diagonal/>
    </border>
    <border>
      <left/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/>
      <right/>
      <top style="thin">
        <color rgb="FF7A9FCD"/>
      </top>
      <bottom style="thin">
        <color rgb="FF7A9FCD"/>
      </bottom>
      <diagonal/>
    </border>
    <border>
      <left/>
      <right/>
      <top/>
      <bottom style="thin">
        <color rgb="FF7A9FCD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36" fillId="0" borderId="0"/>
  </cellStyleXfs>
  <cellXfs count="382">
    <xf numFmtId="0" fontId="0" fillId="0" borderId="0" xfId="0"/>
    <xf numFmtId="0" fontId="2" fillId="0" borderId="0" xfId="2" applyAlignment="1">
      <alignment vertical="center"/>
    </xf>
    <xf numFmtId="10" fontId="0" fillId="0" borderId="0" xfId="3" applyNumberFormat="1" applyFont="1" applyAlignment="1">
      <alignment vertical="center"/>
    </xf>
    <xf numFmtId="43" fontId="0" fillId="0" borderId="0" xfId="4" applyFont="1" applyAlignment="1">
      <alignment vertical="center"/>
    </xf>
    <xf numFmtId="10" fontId="2" fillId="0" borderId="0" xfId="2" applyNumberFormat="1" applyAlignment="1">
      <alignment vertical="center"/>
    </xf>
    <xf numFmtId="4" fontId="2" fillId="0" borderId="0" xfId="2" applyNumberFormat="1" applyAlignment="1">
      <alignment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0" fontId="5" fillId="2" borderId="0" xfId="3" applyNumberFormat="1" applyFont="1" applyFill="1" applyAlignment="1">
      <alignment horizontal="center" vertical="center" wrapText="1"/>
    </xf>
    <xf numFmtId="43" fontId="5" fillId="2" borderId="0" xfId="4" applyFont="1" applyFill="1" applyAlignment="1">
      <alignment horizontal="center" vertical="center" wrapText="1"/>
    </xf>
    <xf numFmtId="4" fontId="5" fillId="3" borderId="0" xfId="2" applyNumberFormat="1" applyFont="1" applyFill="1" applyAlignment="1">
      <alignment vertical="center" wrapText="1"/>
    </xf>
    <xf numFmtId="0" fontId="5" fillId="3" borderId="1" xfId="2" applyFont="1" applyFill="1" applyBorder="1" applyAlignment="1">
      <alignment horizontal="right" vertical="center" wrapText="1"/>
    </xf>
    <xf numFmtId="4" fontId="6" fillId="4" borderId="2" xfId="2" applyNumberFormat="1" applyFont="1" applyFill="1" applyBorder="1" applyAlignment="1">
      <alignment horizontal="right" vertical="center" wrapText="1"/>
    </xf>
    <xf numFmtId="43" fontId="6" fillId="4" borderId="3" xfId="4" applyFont="1" applyFill="1" applyBorder="1" applyAlignment="1">
      <alignment horizontal="center" vertical="center" wrapText="1"/>
    </xf>
    <xf numFmtId="0" fontId="6" fillId="4" borderId="4" xfId="2" applyFont="1" applyFill="1" applyBorder="1" applyAlignment="1">
      <alignment vertical="center" wrapText="1"/>
    </xf>
    <xf numFmtId="0" fontId="6" fillId="4" borderId="2" xfId="2" applyFont="1" applyFill="1" applyBorder="1" applyAlignment="1">
      <alignment horizontal="left" vertical="center" wrapText="1"/>
    </xf>
    <xf numFmtId="0" fontId="7" fillId="2" borderId="2" xfId="2" applyFont="1" applyFill="1" applyBorder="1" applyAlignment="1">
      <alignment horizontal="right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2" fillId="0" borderId="0" xfId="2" applyAlignment="1">
      <alignment vertical="center"/>
    </xf>
    <xf numFmtId="0" fontId="7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left" vertical="center" wrapText="1"/>
    </xf>
    <xf numFmtId="10" fontId="5" fillId="2" borderId="0" xfId="2" applyNumberFormat="1" applyFont="1" applyFill="1" applyAlignment="1">
      <alignment horizontal="center" vertical="center" wrapText="1"/>
    </xf>
    <xf numFmtId="0" fontId="5" fillId="2" borderId="0" xfId="2" applyFont="1" applyFill="1" applyAlignment="1">
      <alignment horizontal="left" vertical="center" wrapText="1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Alignment="1">
      <alignment horizontal="center" vertical="center" wrapText="1"/>
    </xf>
    <xf numFmtId="0" fontId="7" fillId="2" borderId="0" xfId="2" applyFont="1" applyFill="1" applyAlignment="1">
      <alignment horizontal="left" vertical="center" wrapText="1"/>
    </xf>
    <xf numFmtId="0" fontId="3" fillId="0" borderId="0" xfId="2" applyFont="1" applyAlignment="1">
      <alignment vertical="center"/>
    </xf>
    <xf numFmtId="4" fontId="5" fillId="2" borderId="0" xfId="2" applyNumberFormat="1" applyFont="1" applyFill="1" applyAlignment="1">
      <alignment vertical="center" wrapText="1"/>
    </xf>
    <xf numFmtId="10" fontId="5" fillId="2" borderId="0" xfId="3" applyNumberFormat="1" applyFont="1" applyFill="1" applyAlignment="1">
      <alignment horizontal="right" vertical="center" wrapText="1"/>
    </xf>
    <xf numFmtId="0" fontId="5" fillId="2" borderId="0" xfId="2" applyFont="1" applyFill="1" applyAlignment="1">
      <alignment horizontal="right" vertical="center" wrapText="1"/>
    </xf>
    <xf numFmtId="0" fontId="5" fillId="2" borderId="0" xfId="2" applyFont="1" applyFill="1" applyAlignment="1">
      <alignment horizontal="right" vertical="center" wrapText="1"/>
    </xf>
    <xf numFmtId="0" fontId="8" fillId="2" borderId="0" xfId="2" applyFont="1" applyFill="1" applyAlignment="1">
      <alignment horizontal="left" vertical="center" wrapText="1"/>
    </xf>
    <xf numFmtId="0" fontId="6" fillId="4" borderId="5" xfId="2" applyFont="1" applyFill="1" applyBorder="1" applyAlignment="1">
      <alignment horizontal="left" vertical="center" wrapText="1"/>
    </xf>
    <xf numFmtId="0" fontId="6" fillId="4" borderId="3" xfId="2" applyFont="1" applyFill="1" applyBorder="1" applyAlignment="1">
      <alignment horizontal="left" vertical="center" wrapText="1"/>
    </xf>
    <xf numFmtId="0" fontId="6" fillId="4" borderId="4" xfId="2" applyFont="1" applyFill="1" applyBorder="1" applyAlignment="1">
      <alignment horizontal="left" vertical="center" wrapText="1"/>
    </xf>
    <xf numFmtId="0" fontId="6" fillId="4" borderId="5" xfId="2" applyFont="1" applyFill="1" applyBorder="1" applyAlignment="1">
      <alignment horizontal="center" vertical="center" wrapText="1"/>
    </xf>
    <xf numFmtId="0" fontId="6" fillId="4" borderId="3" xfId="2" applyFont="1" applyFill="1" applyBorder="1" applyAlignment="1">
      <alignment horizontal="center" vertical="center" wrapText="1"/>
    </xf>
    <xf numFmtId="0" fontId="6" fillId="4" borderId="4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0" fontId="5" fillId="2" borderId="0" xfId="2" applyNumberFormat="1" applyFont="1" applyFill="1" applyAlignment="1">
      <alignment horizontal="center" vertical="center" wrapText="1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43" fontId="9" fillId="0" borderId="0" xfId="4" applyFont="1" applyAlignment="1">
      <alignment vertical="center"/>
    </xf>
    <xf numFmtId="0" fontId="10" fillId="2" borderId="0" xfId="2" applyFont="1" applyFill="1" applyAlignment="1">
      <alignment horizontal="center" vertical="center" wrapText="1"/>
    </xf>
    <xf numFmtId="0" fontId="9" fillId="0" borderId="0" xfId="2" applyFont="1" applyAlignment="1">
      <alignment vertical="center"/>
    </xf>
    <xf numFmtId="0" fontId="9" fillId="2" borderId="0" xfId="2" applyFont="1" applyFill="1" applyAlignment="1">
      <alignment horizontal="center" vertical="center" wrapText="1"/>
    </xf>
    <xf numFmtId="0" fontId="10" fillId="2" borderId="0" xfId="2" applyFont="1" applyFill="1" applyAlignment="1">
      <alignment horizontal="center" vertical="center" wrapText="1"/>
    </xf>
    <xf numFmtId="43" fontId="10" fillId="2" borderId="0" xfId="4" applyFont="1" applyFill="1" applyAlignment="1">
      <alignment horizontal="center" vertical="center" wrapText="1"/>
    </xf>
    <xf numFmtId="10" fontId="9" fillId="0" borderId="0" xfId="2" applyNumberFormat="1" applyFont="1" applyAlignment="1">
      <alignment horizontal="center" vertical="center"/>
    </xf>
    <xf numFmtId="0" fontId="10" fillId="5" borderId="6" xfId="2" applyFont="1" applyFill="1" applyBorder="1" applyAlignment="1">
      <alignment vertical="center" wrapText="1"/>
    </xf>
    <xf numFmtId="4" fontId="10" fillId="5" borderId="6" xfId="2" applyNumberFormat="1" applyFont="1" applyFill="1" applyBorder="1" applyAlignment="1">
      <alignment vertical="center" wrapText="1"/>
    </xf>
    <xf numFmtId="0" fontId="10" fillId="5" borderId="7" xfId="2" applyFont="1" applyFill="1" applyBorder="1" applyAlignment="1">
      <alignment horizontal="right" vertical="center" wrapText="1"/>
    </xf>
    <xf numFmtId="0" fontId="10" fillId="5" borderId="8" xfId="2" applyFont="1" applyFill="1" applyBorder="1" applyAlignment="1">
      <alignment horizontal="right" vertical="center" wrapText="1"/>
    </xf>
    <xf numFmtId="0" fontId="10" fillId="5" borderId="9" xfId="2" applyFont="1" applyFill="1" applyBorder="1" applyAlignment="1">
      <alignment horizontal="right" vertical="center" wrapText="1"/>
    </xf>
    <xf numFmtId="0" fontId="9" fillId="6" borderId="0" xfId="2" applyFont="1" applyFill="1" applyAlignment="1">
      <alignment vertical="center"/>
    </xf>
    <xf numFmtId="10" fontId="9" fillId="6" borderId="0" xfId="2" applyNumberFormat="1" applyFont="1" applyFill="1" applyAlignment="1">
      <alignment horizontal="center" vertical="center"/>
    </xf>
    <xf numFmtId="165" fontId="11" fillId="6" borderId="6" xfId="2" applyNumberFormat="1" applyFont="1" applyFill="1" applyBorder="1" applyAlignment="1">
      <alignment horizontal="right" vertical="center" wrapText="1"/>
    </xf>
    <xf numFmtId="4" fontId="11" fillId="6" borderId="6" xfId="2" applyNumberFormat="1" applyFont="1" applyFill="1" applyBorder="1" applyAlignment="1">
      <alignment horizontal="right" vertical="center" wrapText="1"/>
    </xf>
    <xf numFmtId="4" fontId="9" fillId="6" borderId="6" xfId="2" applyNumberFormat="1" applyFont="1" applyFill="1" applyBorder="1" applyAlignment="1">
      <alignment horizontal="right" vertical="center" wrapText="1"/>
    </xf>
    <xf numFmtId="43" fontId="9" fillId="6" borderId="6" xfId="2" applyNumberFormat="1" applyFont="1" applyFill="1" applyBorder="1" applyAlignment="1">
      <alignment vertical="center"/>
    </xf>
    <xf numFmtId="0" fontId="9" fillId="0" borderId="6" xfId="2" applyFont="1" applyBorder="1" applyAlignment="1">
      <alignment horizontal="right" vertical="top" wrapText="1"/>
    </xf>
    <xf numFmtId="0" fontId="9" fillId="0" borderId="6" xfId="2" applyFont="1" applyBorder="1" applyAlignment="1">
      <alignment horizontal="center" vertical="top" wrapText="1"/>
    </xf>
    <xf numFmtId="0" fontId="9" fillId="0" borderId="6" xfId="2" applyFont="1" applyBorder="1" applyAlignment="1">
      <alignment horizontal="left" vertical="top" wrapText="1"/>
    </xf>
    <xf numFmtId="0" fontId="11" fillId="6" borderId="6" xfId="2" applyFont="1" applyFill="1" applyBorder="1" applyAlignment="1">
      <alignment horizontal="left" vertical="center" wrapText="1"/>
    </xf>
    <xf numFmtId="0" fontId="11" fillId="6" borderId="6" xfId="2" applyFont="1" applyFill="1" applyBorder="1" applyAlignment="1">
      <alignment horizontal="right" vertical="center" wrapText="1"/>
    </xf>
    <xf numFmtId="165" fontId="12" fillId="4" borderId="6" xfId="2" applyNumberFormat="1" applyFont="1" applyFill="1" applyBorder="1" applyAlignment="1">
      <alignment horizontal="right" vertical="center" wrapText="1"/>
    </xf>
    <xf numFmtId="4" fontId="12" fillId="4" borderId="6" xfId="2" applyNumberFormat="1" applyFont="1" applyFill="1" applyBorder="1" applyAlignment="1">
      <alignment horizontal="right" vertical="center" wrapText="1"/>
    </xf>
    <xf numFmtId="0" fontId="9" fillId="4" borderId="6" xfId="2" applyFont="1" applyFill="1" applyBorder="1" applyAlignment="1">
      <alignment horizontal="left" vertical="center" wrapText="1"/>
    </xf>
    <xf numFmtId="43" fontId="12" fillId="4" borderId="6" xfId="4" applyFont="1" applyFill="1" applyBorder="1" applyAlignment="1">
      <alignment horizontal="right" vertical="center" wrapText="1"/>
    </xf>
    <xf numFmtId="0" fontId="9" fillId="7" borderId="6" xfId="2" applyFont="1" applyFill="1" applyBorder="1" applyAlignment="1">
      <alignment horizontal="left" vertical="top" wrapText="1"/>
    </xf>
    <xf numFmtId="0" fontId="12" fillId="4" borderId="6" xfId="2" applyFont="1" applyFill="1" applyBorder="1" applyAlignment="1">
      <alignment horizontal="left" vertical="center" wrapText="1"/>
    </xf>
    <xf numFmtId="4" fontId="13" fillId="0" borderId="0" xfId="2" applyNumberFormat="1" applyFont="1"/>
    <xf numFmtId="0" fontId="10" fillId="4" borderId="6" xfId="2" applyFont="1" applyFill="1" applyBorder="1" applyAlignment="1">
      <alignment horizontal="left" vertical="center" wrapText="1"/>
    </xf>
    <xf numFmtId="0" fontId="14" fillId="4" borderId="6" xfId="2" applyFont="1" applyFill="1" applyBorder="1" applyAlignment="1">
      <alignment horizontal="left" vertical="center" wrapText="1"/>
    </xf>
    <xf numFmtId="43" fontId="14" fillId="4" borderId="6" xfId="4" applyFont="1" applyFill="1" applyBorder="1" applyAlignment="1">
      <alignment horizontal="right" vertical="center" wrapText="1"/>
    </xf>
    <xf numFmtId="0" fontId="10" fillId="2" borderId="6" xfId="2" applyFont="1" applyFill="1" applyBorder="1" applyAlignment="1">
      <alignment horizontal="right" vertical="center" wrapText="1"/>
    </xf>
    <xf numFmtId="43" fontId="10" fillId="2" borderId="6" xfId="4" applyFont="1" applyFill="1" applyBorder="1" applyAlignment="1">
      <alignment horizontal="right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left" vertical="center" wrapText="1"/>
    </xf>
    <xf numFmtId="0" fontId="10" fillId="2" borderId="0" xfId="2" applyFont="1" applyFill="1" applyAlignment="1">
      <alignment horizontal="left" vertical="center" wrapText="1"/>
    </xf>
    <xf numFmtId="10" fontId="10" fillId="2" borderId="0" xfId="2" applyNumberFormat="1" applyFont="1" applyFill="1" applyAlignment="1">
      <alignment horizontal="center" vertical="center" wrapText="1"/>
    </xf>
    <xf numFmtId="0" fontId="10" fillId="2" borderId="0" xfId="2" applyFont="1" applyFill="1" applyAlignment="1">
      <alignment horizontal="left" vertical="center" wrapText="1"/>
    </xf>
    <xf numFmtId="0" fontId="15" fillId="0" borderId="0" xfId="2" applyFont="1"/>
    <xf numFmtId="0" fontId="16" fillId="8" borderId="10" xfId="2" applyFont="1" applyFill="1" applyBorder="1" applyAlignment="1">
      <alignment horizontal="left" vertical="top" wrapText="1"/>
    </xf>
    <xf numFmtId="4" fontId="17" fillId="2" borderId="0" xfId="2" applyNumberFormat="1" applyFont="1" applyFill="1" applyAlignment="1">
      <alignment horizontal="right" vertical="top" wrapText="1"/>
    </xf>
    <xf numFmtId="0" fontId="17" fillId="2" borderId="0" xfId="2" applyFont="1" applyFill="1" applyAlignment="1">
      <alignment horizontal="right" vertical="top" wrapText="1"/>
    </xf>
    <xf numFmtId="0" fontId="17" fillId="2" borderId="0" xfId="2" applyFont="1" applyFill="1" applyAlignment="1">
      <alignment horizontal="right" vertical="top" wrapText="1"/>
    </xf>
    <xf numFmtId="4" fontId="17" fillId="9" borderId="2" xfId="2" applyNumberFormat="1" applyFont="1" applyFill="1" applyBorder="1" applyAlignment="1">
      <alignment horizontal="right" vertical="top" wrapText="1"/>
    </xf>
    <xf numFmtId="166" fontId="17" fillId="9" borderId="2" xfId="2" applyNumberFormat="1" applyFont="1" applyFill="1" applyBorder="1" applyAlignment="1">
      <alignment horizontal="right" vertical="top" wrapText="1"/>
    </xf>
    <xf numFmtId="0" fontId="17" fillId="9" borderId="2" xfId="2" applyFont="1" applyFill="1" applyBorder="1" applyAlignment="1">
      <alignment horizontal="center" vertical="top" wrapText="1"/>
    </xf>
    <xf numFmtId="0" fontId="17" fillId="9" borderId="2" xfId="2" applyFont="1" applyFill="1" applyBorder="1" applyAlignment="1">
      <alignment horizontal="left" vertical="top" wrapText="1"/>
    </xf>
    <xf numFmtId="0" fontId="17" fillId="9" borderId="2" xfId="2" applyFont="1" applyFill="1" applyBorder="1" applyAlignment="1">
      <alignment horizontal="left" vertical="top" wrapText="1"/>
    </xf>
    <xf numFmtId="0" fontId="17" fillId="9" borderId="2" xfId="2" applyFont="1" applyFill="1" applyBorder="1" applyAlignment="1">
      <alignment horizontal="right" vertical="top" wrapText="1"/>
    </xf>
    <xf numFmtId="4" fontId="17" fillId="10" borderId="2" xfId="2" applyNumberFormat="1" applyFont="1" applyFill="1" applyBorder="1" applyAlignment="1">
      <alignment horizontal="right" vertical="top" wrapText="1"/>
    </xf>
    <xf numFmtId="166" fontId="17" fillId="10" borderId="2" xfId="2" applyNumberFormat="1" applyFont="1" applyFill="1" applyBorder="1" applyAlignment="1">
      <alignment horizontal="right" vertical="top" wrapText="1"/>
    </xf>
    <xf numFmtId="0" fontId="17" fillId="10" borderId="2" xfId="2" applyFont="1" applyFill="1" applyBorder="1" applyAlignment="1">
      <alignment horizontal="center" vertical="top" wrapText="1"/>
    </xf>
    <xf numFmtId="0" fontId="17" fillId="10" borderId="2" xfId="2" applyFont="1" applyFill="1" applyBorder="1" applyAlignment="1">
      <alignment horizontal="left" vertical="top" wrapText="1"/>
    </xf>
    <xf numFmtId="0" fontId="17" fillId="10" borderId="2" xfId="2" applyFont="1" applyFill="1" applyBorder="1" applyAlignment="1">
      <alignment horizontal="left" vertical="top" wrapText="1"/>
    </xf>
    <xf numFmtId="0" fontId="17" fillId="10" borderId="2" xfId="2" applyFont="1" applyFill="1" applyBorder="1" applyAlignment="1">
      <alignment horizontal="right" vertical="top" wrapText="1"/>
    </xf>
    <xf numFmtId="4" fontId="16" fillId="8" borderId="2" xfId="2" applyNumberFormat="1" applyFont="1" applyFill="1" applyBorder="1" applyAlignment="1">
      <alignment horizontal="right" vertical="top" wrapText="1"/>
    </xf>
    <xf numFmtId="166" fontId="16" fillId="8" borderId="2" xfId="2" applyNumberFormat="1" applyFont="1" applyFill="1" applyBorder="1" applyAlignment="1">
      <alignment horizontal="right" vertical="top" wrapText="1"/>
    </xf>
    <xf numFmtId="0" fontId="16" fillId="8" borderId="2" xfId="2" applyFont="1" applyFill="1" applyBorder="1" applyAlignment="1">
      <alignment horizontal="center" vertical="top" wrapText="1"/>
    </xf>
    <xf numFmtId="0" fontId="16" fillId="8" borderId="2" xfId="2" applyFont="1" applyFill="1" applyBorder="1" applyAlignment="1">
      <alignment horizontal="left" vertical="top" wrapText="1"/>
    </xf>
    <xf numFmtId="0" fontId="16" fillId="8" borderId="2" xfId="2" applyFont="1" applyFill="1" applyBorder="1" applyAlignment="1">
      <alignment horizontal="left" vertical="top" wrapText="1"/>
    </xf>
    <xf numFmtId="0" fontId="16" fillId="8" borderId="2" xfId="2" applyFont="1" applyFill="1" applyBorder="1" applyAlignment="1">
      <alignment horizontal="right" vertical="top" wrapText="1"/>
    </xf>
    <xf numFmtId="0" fontId="18" fillId="2" borderId="2" xfId="2" applyFont="1" applyFill="1" applyBorder="1" applyAlignment="1">
      <alignment horizontal="right" vertical="top" wrapText="1"/>
    </xf>
    <xf numFmtId="0" fontId="18" fillId="2" borderId="2" xfId="2" applyFont="1" applyFill="1" applyBorder="1" applyAlignment="1">
      <alignment horizontal="center" vertical="top" wrapText="1"/>
    </xf>
    <xf numFmtId="0" fontId="18" fillId="2" borderId="2" xfId="2" applyFont="1" applyFill="1" applyBorder="1" applyAlignment="1">
      <alignment horizontal="left" vertical="top" wrapText="1"/>
    </xf>
    <xf numFmtId="0" fontId="18" fillId="2" borderId="2" xfId="2" applyFont="1" applyFill="1" applyBorder="1" applyAlignment="1">
      <alignment horizontal="left" vertical="top" wrapText="1"/>
    </xf>
    <xf numFmtId="167" fontId="18" fillId="2" borderId="0" xfId="2" applyNumberFormat="1" applyFont="1" applyFill="1" applyAlignment="1">
      <alignment horizontal="right" vertical="top" wrapText="1"/>
    </xf>
    <xf numFmtId="0" fontId="18" fillId="2" borderId="0" xfId="2" applyFont="1" applyFill="1" applyAlignment="1">
      <alignment horizontal="right" vertical="top" wrapText="1"/>
    </xf>
    <xf numFmtId="167" fontId="17" fillId="10" borderId="2" xfId="2" applyNumberFormat="1" applyFont="1" applyFill="1" applyBorder="1" applyAlignment="1">
      <alignment horizontal="right" vertical="top" wrapText="1"/>
    </xf>
    <xf numFmtId="0" fontId="18" fillId="2" borderId="2" xfId="2" applyFont="1" applyFill="1" applyBorder="1" applyAlignment="1">
      <alignment horizontal="right" vertical="top" wrapText="1"/>
    </xf>
    <xf numFmtId="0" fontId="18" fillId="2" borderId="2" xfId="2" applyFont="1" applyFill="1" applyBorder="1" applyAlignment="1">
      <alignment horizontal="center" vertical="top" wrapText="1"/>
    </xf>
    <xf numFmtId="167" fontId="17" fillId="10" borderId="2" xfId="2" applyNumberFormat="1" applyFont="1" applyFill="1" applyBorder="1" applyAlignment="1">
      <alignment horizontal="right" vertical="top" wrapText="1"/>
    </xf>
    <xf numFmtId="167" fontId="17" fillId="9" borderId="2" xfId="2" applyNumberFormat="1" applyFont="1" applyFill="1" applyBorder="1" applyAlignment="1">
      <alignment horizontal="right" vertical="top" wrapText="1"/>
    </xf>
    <xf numFmtId="167" fontId="17" fillId="9" borderId="2" xfId="2" applyNumberFormat="1" applyFont="1" applyFill="1" applyBorder="1" applyAlignment="1">
      <alignment horizontal="right" vertical="top" wrapText="1"/>
    </xf>
    <xf numFmtId="167" fontId="15" fillId="0" borderId="0" xfId="2" applyNumberFormat="1" applyFont="1"/>
    <xf numFmtId="4" fontId="15" fillId="2" borderId="0" xfId="2" applyNumberFormat="1" applyFont="1" applyFill="1" applyAlignment="1">
      <alignment horizontal="right" vertical="top" wrapText="1"/>
    </xf>
    <xf numFmtId="0" fontId="15" fillId="2" borderId="0" xfId="2" applyFont="1" applyFill="1" applyAlignment="1">
      <alignment horizontal="right" vertical="top" wrapText="1"/>
    </xf>
    <xf numFmtId="0" fontId="15" fillId="2" borderId="0" xfId="2" applyFont="1" applyFill="1" applyAlignment="1">
      <alignment horizontal="right" vertical="top" wrapText="1"/>
    </xf>
    <xf numFmtId="167" fontId="19" fillId="2" borderId="0" xfId="2" applyNumberFormat="1" applyFont="1" applyFill="1" applyAlignment="1">
      <alignment horizontal="right" vertical="top" wrapText="1"/>
    </xf>
    <xf numFmtId="0" fontId="19" fillId="2" borderId="0" xfId="2" applyFont="1" applyFill="1" applyAlignment="1">
      <alignment horizontal="right" vertical="top" wrapText="1"/>
    </xf>
    <xf numFmtId="167" fontId="15" fillId="9" borderId="2" xfId="2" applyNumberFormat="1" applyFont="1" applyFill="1" applyBorder="1" applyAlignment="1">
      <alignment horizontal="right" vertical="top" wrapText="1"/>
    </xf>
    <xf numFmtId="0" fontId="15" fillId="9" borderId="2" xfId="2" applyFont="1" applyFill="1" applyBorder="1" applyAlignment="1">
      <alignment horizontal="left" vertical="top" wrapText="1"/>
    </xf>
    <xf numFmtId="166" fontId="15" fillId="9" borderId="2" xfId="2" applyNumberFormat="1" applyFont="1" applyFill="1" applyBorder="1" applyAlignment="1">
      <alignment horizontal="right" vertical="top" wrapText="1"/>
    </xf>
    <xf numFmtId="0" fontId="15" fillId="9" borderId="2" xfId="2" applyFont="1" applyFill="1" applyBorder="1" applyAlignment="1">
      <alignment horizontal="right" vertical="top" wrapText="1"/>
    </xf>
    <xf numFmtId="0" fontId="19" fillId="2" borderId="2" xfId="2" applyFont="1" applyFill="1" applyBorder="1" applyAlignment="1">
      <alignment horizontal="right" vertical="top" wrapText="1"/>
    </xf>
    <xf numFmtId="0" fontId="19" fillId="2" borderId="2" xfId="2" applyFont="1" applyFill="1" applyBorder="1" applyAlignment="1">
      <alignment horizontal="right" vertical="top" wrapText="1"/>
    </xf>
    <xf numFmtId="0" fontId="19" fillId="2" borderId="2" xfId="2" applyFont="1" applyFill="1" applyBorder="1" applyAlignment="1">
      <alignment horizontal="left" vertical="top" wrapText="1"/>
    </xf>
    <xf numFmtId="4" fontId="15" fillId="9" borderId="2" xfId="2" applyNumberFormat="1" applyFont="1" applyFill="1" applyBorder="1" applyAlignment="1">
      <alignment horizontal="right" vertical="top" wrapText="1"/>
    </xf>
    <xf numFmtId="0" fontId="19" fillId="2" borderId="2" xfId="2" applyFont="1" applyFill="1" applyBorder="1" applyAlignment="1">
      <alignment horizontal="center" vertical="top" wrapText="1"/>
    </xf>
    <xf numFmtId="0" fontId="19" fillId="2" borderId="2" xfId="2" applyFont="1" applyFill="1" applyBorder="1" applyAlignment="1">
      <alignment horizontal="left" vertical="top" wrapText="1"/>
    </xf>
    <xf numFmtId="4" fontId="20" fillId="8" borderId="2" xfId="2" applyNumberFormat="1" applyFont="1" applyFill="1" applyBorder="1" applyAlignment="1">
      <alignment horizontal="right" vertical="top" wrapText="1"/>
    </xf>
    <xf numFmtId="166" fontId="20" fillId="8" borderId="2" xfId="2" applyNumberFormat="1" applyFont="1" applyFill="1" applyBorder="1" applyAlignment="1">
      <alignment horizontal="right" vertical="top" wrapText="1"/>
    </xf>
    <xf numFmtId="0" fontId="20" fillId="8" borderId="2" xfId="2" applyFont="1" applyFill="1" applyBorder="1" applyAlignment="1">
      <alignment horizontal="center" vertical="top" wrapText="1"/>
    </xf>
    <xf numFmtId="0" fontId="20" fillId="8" borderId="2" xfId="2" applyFont="1" applyFill="1" applyBorder="1" applyAlignment="1">
      <alignment horizontal="left" vertical="top" wrapText="1"/>
    </xf>
    <xf numFmtId="0" fontId="20" fillId="8" borderId="2" xfId="2" applyFont="1" applyFill="1" applyBorder="1" applyAlignment="1">
      <alignment horizontal="left" vertical="top" wrapText="1"/>
    </xf>
    <xf numFmtId="0" fontId="20" fillId="8" borderId="2" xfId="2" applyFont="1" applyFill="1" applyBorder="1" applyAlignment="1">
      <alignment horizontal="right" vertical="top" wrapText="1"/>
    </xf>
    <xf numFmtId="0" fontId="19" fillId="2" borderId="2" xfId="2" applyFont="1" applyFill="1" applyBorder="1" applyAlignment="1">
      <alignment horizontal="center" vertical="top" wrapText="1"/>
    </xf>
    <xf numFmtId="0" fontId="20" fillId="8" borderId="10" xfId="2" applyFont="1" applyFill="1" applyBorder="1" applyAlignment="1">
      <alignment horizontal="left" vertical="top" wrapText="1"/>
    </xf>
    <xf numFmtId="10" fontId="15" fillId="0" borderId="0" xfId="2" applyNumberFormat="1" applyFont="1"/>
    <xf numFmtId="4" fontId="19" fillId="2" borderId="0" xfId="2" applyNumberFormat="1" applyFont="1" applyFill="1" applyAlignment="1">
      <alignment horizontal="right" vertical="top" wrapText="1"/>
    </xf>
    <xf numFmtId="0" fontId="19" fillId="2" borderId="11" xfId="2" applyFont="1" applyFill="1" applyBorder="1" applyAlignment="1">
      <alignment horizontal="right" vertical="top" wrapText="1"/>
    </xf>
    <xf numFmtId="0" fontId="15" fillId="6" borderId="0" xfId="2" applyFont="1" applyFill="1"/>
    <xf numFmtId="4" fontId="15" fillId="6" borderId="0" xfId="2" applyNumberFormat="1" applyFont="1" applyFill="1" applyAlignment="1">
      <alignment horizontal="right" vertical="top" wrapText="1"/>
    </xf>
    <xf numFmtId="10" fontId="15" fillId="6" borderId="0" xfId="3" applyNumberFormat="1" applyFont="1" applyFill="1" applyBorder="1" applyAlignment="1">
      <alignment horizontal="right" vertical="top" wrapText="1"/>
    </xf>
    <xf numFmtId="0" fontId="19" fillId="6" borderId="0" xfId="2" applyFont="1" applyFill="1" applyAlignment="1">
      <alignment horizontal="right" vertical="top" wrapText="1"/>
    </xf>
    <xf numFmtId="4" fontId="15" fillId="10" borderId="2" xfId="2" applyNumberFormat="1" applyFont="1" applyFill="1" applyBorder="1" applyAlignment="1">
      <alignment horizontal="right" vertical="top" wrapText="1"/>
    </xf>
    <xf numFmtId="0" fontId="15" fillId="9" borderId="2" xfId="2" applyFont="1" applyFill="1" applyBorder="1" applyAlignment="1">
      <alignment horizontal="center" vertical="top" wrapText="1"/>
    </xf>
    <xf numFmtId="0" fontId="15" fillId="9" borderId="2" xfId="2" applyFont="1" applyFill="1" applyBorder="1" applyAlignment="1">
      <alignment horizontal="left" vertical="top" wrapText="1"/>
    </xf>
    <xf numFmtId="166" fontId="15" fillId="10" borderId="2" xfId="2" applyNumberFormat="1" applyFont="1" applyFill="1" applyBorder="1" applyAlignment="1">
      <alignment horizontal="right" vertical="top" wrapText="1"/>
    </xf>
    <xf numFmtId="0" fontId="15" fillId="10" borderId="2" xfId="2" applyFont="1" applyFill="1" applyBorder="1" applyAlignment="1">
      <alignment horizontal="center" vertical="top" wrapText="1"/>
    </xf>
    <xf numFmtId="0" fontId="15" fillId="10" borderId="2" xfId="2" applyFont="1" applyFill="1" applyBorder="1" applyAlignment="1">
      <alignment horizontal="left" vertical="top" wrapText="1"/>
    </xf>
    <xf numFmtId="0" fontId="15" fillId="10" borderId="2" xfId="2" applyFont="1" applyFill="1" applyBorder="1" applyAlignment="1">
      <alignment horizontal="left" vertical="top" wrapText="1"/>
    </xf>
    <xf numFmtId="0" fontId="15" fillId="10" borderId="2" xfId="2" applyFont="1" applyFill="1" applyBorder="1" applyAlignment="1">
      <alignment horizontal="right" vertical="top" wrapText="1"/>
    </xf>
    <xf numFmtId="43" fontId="15" fillId="0" borderId="0" xfId="2" applyNumberFormat="1" applyFont="1"/>
    <xf numFmtId="43" fontId="15" fillId="0" borderId="0" xfId="4" applyFont="1"/>
    <xf numFmtId="0" fontId="19" fillId="2" borderId="1" xfId="2" applyFont="1" applyFill="1" applyBorder="1" applyAlignment="1">
      <alignment horizontal="right" vertical="top" wrapText="1"/>
    </xf>
    <xf numFmtId="168" fontId="15" fillId="0" borderId="0" xfId="4" applyNumberFormat="1" applyFont="1"/>
    <xf numFmtId="4" fontId="15" fillId="0" borderId="0" xfId="2" applyNumberFormat="1" applyFont="1"/>
    <xf numFmtId="0" fontId="15" fillId="2" borderId="1" xfId="2" applyFont="1" applyFill="1" applyBorder="1" applyAlignment="1">
      <alignment horizontal="right" vertical="top" wrapText="1"/>
    </xf>
    <xf numFmtId="4" fontId="15" fillId="11" borderId="2" xfId="2" applyNumberFormat="1" applyFont="1" applyFill="1" applyBorder="1" applyAlignment="1">
      <alignment horizontal="right" vertical="top" wrapText="1"/>
    </xf>
    <xf numFmtId="4" fontId="15" fillId="10" borderId="12" xfId="2" applyNumberFormat="1" applyFont="1" applyFill="1" applyBorder="1" applyAlignment="1">
      <alignment horizontal="right" vertical="top" wrapText="1"/>
    </xf>
    <xf numFmtId="166" fontId="15" fillId="10" borderId="12" xfId="2" applyNumberFormat="1" applyFont="1" applyFill="1" applyBorder="1" applyAlignment="1">
      <alignment horizontal="right" vertical="top" wrapText="1"/>
    </xf>
    <xf numFmtId="0" fontId="15" fillId="10" borderId="12" xfId="2" applyFont="1" applyFill="1" applyBorder="1" applyAlignment="1">
      <alignment horizontal="center" vertical="top" wrapText="1"/>
    </xf>
    <xf numFmtId="0" fontId="15" fillId="10" borderId="12" xfId="2" applyFont="1" applyFill="1" applyBorder="1" applyAlignment="1">
      <alignment horizontal="left" vertical="top" wrapText="1"/>
    </xf>
    <xf numFmtId="0" fontId="15" fillId="10" borderId="12" xfId="2" applyFont="1" applyFill="1" applyBorder="1" applyAlignment="1">
      <alignment horizontal="left" vertical="top" wrapText="1"/>
    </xf>
    <xf numFmtId="0" fontId="15" fillId="10" borderId="12" xfId="2" applyFont="1" applyFill="1" applyBorder="1" applyAlignment="1">
      <alignment horizontal="right" vertical="top" wrapText="1"/>
    </xf>
    <xf numFmtId="0" fontId="15" fillId="0" borderId="0" xfId="2" applyFont="1"/>
    <xf numFmtId="0" fontId="19" fillId="2" borderId="0" xfId="2" applyFont="1" applyFill="1" applyAlignment="1">
      <alignment horizontal="center" wrapText="1"/>
    </xf>
    <xf numFmtId="0" fontId="19" fillId="2" borderId="0" xfId="2" applyFont="1" applyFill="1" applyAlignment="1">
      <alignment horizontal="left" vertical="top" wrapText="1"/>
    </xf>
    <xf numFmtId="0" fontId="19" fillId="2" borderId="0" xfId="2" applyFont="1" applyFill="1" applyAlignment="1">
      <alignment horizontal="left" vertical="top" wrapText="1"/>
    </xf>
    <xf numFmtId="0" fontId="17" fillId="0" borderId="0" xfId="2" applyFont="1"/>
    <xf numFmtId="0" fontId="17" fillId="6" borderId="0" xfId="2" applyFont="1" applyFill="1"/>
    <xf numFmtId="0" fontId="17" fillId="6" borderId="0" xfId="2" applyFont="1" applyFill="1"/>
    <xf numFmtId="0" fontId="17" fillId="6" borderId="0" xfId="2" applyFont="1" applyFill="1" applyAlignment="1">
      <alignment horizontal="center" vertical="top" wrapText="1"/>
    </xf>
    <xf numFmtId="0" fontId="18" fillId="6" borderId="0" xfId="2" applyFont="1" applyFill="1" applyAlignment="1">
      <alignment horizontal="center" vertical="center" wrapText="1"/>
    </xf>
    <xf numFmtId="0" fontId="17" fillId="2" borderId="0" xfId="2" applyFont="1" applyFill="1" applyAlignment="1">
      <alignment horizontal="center" vertical="top" wrapText="1"/>
    </xf>
    <xf numFmtId="10" fontId="18" fillId="2" borderId="6" xfId="2" applyNumberFormat="1" applyFont="1" applyFill="1" applyBorder="1" applyAlignment="1">
      <alignment horizontal="right" vertical="top" wrapText="1"/>
    </xf>
    <xf numFmtId="0" fontId="18" fillId="2" borderId="6" xfId="2" applyFont="1" applyFill="1" applyBorder="1" applyAlignment="1">
      <alignment horizontal="right" vertical="top" wrapText="1"/>
    </xf>
    <xf numFmtId="43" fontId="18" fillId="2" borderId="6" xfId="2" applyNumberFormat="1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left" vertical="top" wrapText="1"/>
    </xf>
    <xf numFmtId="43" fontId="18" fillId="2" borderId="6" xfId="2" applyNumberFormat="1" applyFont="1" applyFill="1" applyBorder="1" applyAlignment="1">
      <alignment horizontal="right" vertical="top" wrapText="1"/>
    </xf>
    <xf numFmtId="10" fontId="18" fillId="2" borderId="6" xfId="3" applyNumberFormat="1" applyFont="1" applyFill="1" applyBorder="1" applyAlignment="1">
      <alignment horizontal="right" vertical="top" wrapText="1"/>
    </xf>
    <xf numFmtId="10" fontId="21" fillId="4" borderId="6" xfId="2" applyNumberFormat="1" applyFont="1" applyFill="1" applyBorder="1" applyAlignment="1">
      <alignment horizontal="right" vertical="top" wrapText="1"/>
    </xf>
    <xf numFmtId="0" fontId="21" fillId="4" borderId="13" xfId="2" applyFont="1" applyFill="1" applyBorder="1" applyAlignment="1">
      <alignment horizontal="center" vertical="center" textRotation="90" wrapText="1"/>
    </xf>
    <xf numFmtId="0" fontId="21" fillId="4" borderId="14" xfId="2" applyFont="1" applyFill="1" applyBorder="1" applyAlignment="1">
      <alignment horizontal="center" vertical="center" textRotation="90" wrapText="1"/>
    </xf>
    <xf numFmtId="0" fontId="21" fillId="4" borderId="15" xfId="2" applyFont="1" applyFill="1" applyBorder="1" applyAlignment="1">
      <alignment horizontal="center" vertical="center" textRotation="90" wrapText="1"/>
    </xf>
    <xf numFmtId="9" fontId="21" fillId="4" borderId="6" xfId="2" applyNumberFormat="1" applyFont="1" applyFill="1" applyBorder="1" applyAlignment="1">
      <alignment horizontal="right" vertical="top" wrapText="1"/>
    </xf>
    <xf numFmtId="0" fontId="21" fillId="4" borderId="6" xfId="2" applyFont="1" applyFill="1" applyBorder="1" applyAlignment="1">
      <alignment horizontal="left" vertical="top" wrapText="1"/>
    </xf>
    <xf numFmtId="0" fontId="21" fillId="4" borderId="6" xfId="2" applyFont="1" applyFill="1" applyBorder="1" applyAlignment="1">
      <alignment horizontal="center" vertical="top" wrapText="1"/>
    </xf>
    <xf numFmtId="43" fontId="21" fillId="4" borderId="6" xfId="4" applyFont="1" applyFill="1" applyBorder="1" applyAlignment="1">
      <alignment horizontal="right" vertical="top" wrapText="1"/>
    </xf>
    <xf numFmtId="0" fontId="21" fillId="4" borderId="16" xfId="2" applyFont="1" applyFill="1" applyBorder="1" applyAlignment="1">
      <alignment horizontal="center" vertical="center" textRotation="90" wrapText="1"/>
    </xf>
    <xf numFmtId="0" fontId="21" fillId="4" borderId="0" xfId="2" applyFont="1" applyFill="1" applyAlignment="1">
      <alignment horizontal="center" vertical="center" textRotation="90" wrapText="1"/>
    </xf>
    <xf numFmtId="0" fontId="21" fillId="4" borderId="17" xfId="2" applyFont="1" applyFill="1" applyBorder="1" applyAlignment="1">
      <alignment horizontal="center" vertical="center" textRotation="90" wrapText="1"/>
    </xf>
    <xf numFmtId="4" fontId="21" fillId="4" borderId="6" xfId="2" applyNumberFormat="1" applyFont="1" applyFill="1" applyBorder="1" applyAlignment="1">
      <alignment horizontal="right" vertical="top" wrapText="1"/>
    </xf>
    <xf numFmtId="0" fontId="21" fillId="4" borderId="18" xfId="2" applyFont="1" applyFill="1" applyBorder="1" applyAlignment="1">
      <alignment horizontal="center" vertical="center" textRotation="90" wrapText="1"/>
    </xf>
    <xf numFmtId="0" fontId="21" fillId="4" borderId="19" xfId="2" applyFont="1" applyFill="1" applyBorder="1" applyAlignment="1">
      <alignment horizontal="center" vertical="center" textRotation="90" wrapText="1"/>
    </xf>
    <xf numFmtId="0" fontId="21" fillId="4" borderId="20" xfId="2" applyFont="1" applyFill="1" applyBorder="1" applyAlignment="1">
      <alignment horizontal="center" vertical="center" textRotation="90" wrapText="1"/>
    </xf>
    <xf numFmtId="0" fontId="18" fillId="2" borderId="6" xfId="2" applyFont="1" applyFill="1" applyBorder="1" applyAlignment="1">
      <alignment horizontal="center" vertical="top" wrapText="1"/>
    </xf>
    <xf numFmtId="0" fontId="18" fillId="2" borderId="6" xfId="2" applyFont="1" applyFill="1" applyBorder="1" applyAlignment="1">
      <alignment horizontal="left" vertical="top" wrapText="1"/>
    </xf>
    <xf numFmtId="0" fontId="18" fillId="2" borderId="7" xfId="2" applyFont="1" applyFill="1" applyBorder="1" applyAlignment="1">
      <alignment horizontal="center" wrapText="1"/>
    </xf>
    <xf numFmtId="0" fontId="18" fillId="2" borderId="8" xfId="2" applyFont="1" applyFill="1" applyBorder="1" applyAlignment="1">
      <alignment horizontal="center" wrapText="1"/>
    </xf>
    <xf numFmtId="0" fontId="18" fillId="2" borderId="9" xfId="2" applyFont="1" applyFill="1" applyBorder="1" applyAlignment="1">
      <alignment horizontal="center" wrapText="1"/>
    </xf>
    <xf numFmtId="0" fontId="18" fillId="2" borderId="0" xfId="2" applyFont="1" applyFill="1" applyAlignment="1">
      <alignment horizontal="left" vertical="top" wrapText="1"/>
    </xf>
    <xf numFmtId="10" fontId="18" fillId="2" borderId="0" xfId="2" applyNumberFormat="1" applyFont="1" applyFill="1" applyAlignment="1">
      <alignment horizontal="left" vertical="top" wrapText="1"/>
    </xf>
    <xf numFmtId="0" fontId="18" fillId="2" borderId="0" xfId="2" applyFont="1" applyFill="1" applyAlignment="1">
      <alignment horizontal="left" vertical="top" wrapText="1"/>
    </xf>
    <xf numFmtId="0" fontId="23" fillId="0" borderId="0" xfId="5" applyFont="1" applyAlignment="1">
      <alignment vertical="center" wrapText="1"/>
    </xf>
    <xf numFmtId="0" fontId="24" fillId="0" borderId="0" xfId="5" applyFont="1" applyAlignment="1">
      <alignment vertical="center" wrapText="1"/>
    </xf>
    <xf numFmtId="0" fontId="24" fillId="0" borderId="0" xfId="5" applyFont="1" applyAlignment="1">
      <alignment horizontal="center" vertical="center" wrapText="1"/>
    </xf>
    <xf numFmtId="0" fontId="23" fillId="0" borderId="0" xfId="5" applyFont="1" applyAlignment="1">
      <alignment horizontal="center" vertical="center" wrapText="1"/>
    </xf>
    <xf numFmtId="0" fontId="25" fillId="0" borderId="0" xfId="5" applyFont="1" applyAlignment="1">
      <alignment horizontal="center" vertical="center" wrapText="1"/>
    </xf>
    <xf numFmtId="0" fontId="26" fillId="0" borderId="0" xfId="5" applyFont="1" applyAlignment="1">
      <alignment horizontal="center" vertical="center" wrapText="1"/>
    </xf>
    <xf numFmtId="43" fontId="23" fillId="0" borderId="6" xfId="6" applyFont="1" applyFill="1" applyBorder="1" applyAlignment="1" applyProtection="1">
      <alignment horizontal="center" vertical="center" wrapText="1"/>
    </xf>
    <xf numFmtId="43" fontId="24" fillId="0" borderId="0" xfId="6" applyFont="1" applyFill="1" applyBorder="1" applyAlignment="1" applyProtection="1">
      <alignment horizontal="center" vertical="center" wrapText="1"/>
    </xf>
    <xf numFmtId="0" fontId="23" fillId="0" borderId="6" xfId="5" applyFont="1" applyBorder="1" applyAlignment="1">
      <alignment horizontal="left" vertical="center" wrapText="1"/>
    </xf>
    <xf numFmtId="0" fontId="23" fillId="12" borderId="6" xfId="5" applyFont="1" applyFill="1" applyBorder="1" applyAlignment="1">
      <alignment horizontal="center" vertical="center" wrapText="1"/>
    </xf>
    <xf numFmtId="0" fontId="23" fillId="0" borderId="21" xfId="5" applyFont="1" applyBorder="1" applyAlignment="1">
      <alignment vertical="center" wrapText="1"/>
    </xf>
    <xf numFmtId="0" fontId="23" fillId="0" borderId="22" xfId="5" applyFont="1" applyBorder="1" applyAlignment="1">
      <alignment vertical="center" wrapText="1"/>
    </xf>
    <xf numFmtId="0" fontId="23" fillId="0" borderId="23" xfId="5" applyFont="1" applyBorder="1" applyAlignment="1">
      <alignment vertical="center" wrapText="1"/>
    </xf>
    <xf numFmtId="169" fontId="25" fillId="12" borderId="24" xfId="6" applyNumberFormat="1" applyFont="1" applyFill="1" applyBorder="1" applyAlignment="1" applyProtection="1">
      <alignment horizontal="center" vertical="center" wrapText="1"/>
    </xf>
    <xf numFmtId="169" fontId="25" fillId="12" borderId="25" xfId="6" applyNumberFormat="1" applyFont="1" applyFill="1" applyBorder="1" applyAlignment="1" applyProtection="1">
      <alignment horizontal="center" vertical="center" wrapText="1"/>
    </xf>
    <xf numFmtId="169" fontId="25" fillId="12" borderId="26" xfId="6" applyNumberFormat="1" applyFont="1" applyFill="1" applyBorder="1" applyAlignment="1" applyProtection="1">
      <alignment horizontal="center" vertical="center" wrapText="1"/>
    </xf>
    <xf numFmtId="0" fontId="25" fillId="12" borderId="27" xfId="5" applyFont="1" applyFill="1" applyBorder="1" applyAlignment="1">
      <alignment horizontal="center" vertical="center" wrapText="1"/>
    </xf>
    <xf numFmtId="0" fontId="25" fillId="12" borderId="14" xfId="5" applyFont="1" applyFill="1" applyBorder="1" applyAlignment="1">
      <alignment horizontal="center" vertical="center" wrapText="1"/>
    </xf>
    <xf numFmtId="0" fontId="25" fillId="12" borderId="15" xfId="5" applyFont="1" applyFill="1" applyBorder="1" applyAlignment="1">
      <alignment horizontal="center" vertical="center" wrapText="1"/>
    </xf>
    <xf numFmtId="43" fontId="23" fillId="0" borderId="0" xfId="6" applyFont="1" applyFill="1" applyBorder="1" applyAlignment="1" applyProtection="1">
      <alignment horizontal="center" vertical="center" wrapText="1"/>
    </xf>
    <xf numFmtId="169" fontId="23" fillId="0" borderId="6" xfId="6" applyNumberFormat="1" applyFont="1" applyFill="1" applyBorder="1" applyAlignment="1" applyProtection="1">
      <alignment horizontal="right" vertical="center" wrapText="1"/>
    </xf>
    <xf numFmtId="0" fontId="25" fillId="0" borderId="6" xfId="5" applyFont="1" applyBorder="1" applyAlignment="1">
      <alignment horizontal="left" vertical="center" wrapText="1"/>
    </xf>
    <xf numFmtId="43" fontId="23" fillId="0" borderId="7" xfId="6" applyFont="1" applyFill="1" applyBorder="1" applyAlignment="1" applyProtection="1">
      <alignment horizontal="center" vertical="center" wrapText="1"/>
    </xf>
    <xf numFmtId="43" fontId="23" fillId="0" borderId="8" xfId="6" applyFont="1" applyFill="1" applyBorder="1" applyAlignment="1" applyProtection="1">
      <alignment horizontal="center" vertical="center" wrapText="1"/>
    </xf>
    <xf numFmtId="43" fontId="23" fillId="0" borderId="9" xfId="6" applyFont="1" applyFill="1" applyBorder="1" applyAlignment="1" applyProtection="1">
      <alignment horizontal="center" vertical="center" wrapText="1"/>
    </xf>
    <xf numFmtId="0" fontId="25" fillId="0" borderId="0" xfId="5" applyFont="1" applyAlignment="1">
      <alignment vertical="center" wrapText="1"/>
    </xf>
    <xf numFmtId="0" fontId="25" fillId="12" borderId="28" xfId="5" applyFont="1" applyFill="1" applyBorder="1" applyAlignment="1">
      <alignment horizontal="center" vertical="center" wrapText="1"/>
    </xf>
    <xf numFmtId="0" fontId="27" fillId="0" borderId="0" xfId="5" applyFont="1" applyAlignment="1">
      <alignment vertical="center" wrapText="1"/>
    </xf>
    <xf numFmtId="0" fontId="23" fillId="12" borderId="29" xfId="5" applyFont="1" applyFill="1" applyBorder="1" applyAlignment="1">
      <alignment horizontal="center" vertical="center" wrapText="1"/>
    </xf>
    <xf numFmtId="0" fontId="23" fillId="12" borderId="30" xfId="5" applyFont="1" applyFill="1" applyBorder="1" applyAlignment="1">
      <alignment horizontal="center" vertical="center" wrapText="1"/>
    </xf>
    <xf numFmtId="0" fontId="23" fillId="12" borderId="31" xfId="5" applyFont="1" applyFill="1" applyBorder="1" applyAlignment="1">
      <alignment horizontal="center" vertical="center" wrapText="1"/>
    </xf>
    <xf numFmtId="0" fontId="25" fillId="12" borderId="32" xfId="5" applyFont="1" applyFill="1" applyBorder="1" applyAlignment="1">
      <alignment horizontal="center" vertical="center" wrapText="1"/>
    </xf>
    <xf numFmtId="0" fontId="25" fillId="12" borderId="33" xfId="5" applyFont="1" applyFill="1" applyBorder="1" applyAlignment="1">
      <alignment horizontal="center" vertical="center" wrapText="1"/>
    </xf>
    <xf numFmtId="0" fontId="25" fillId="12" borderId="34" xfId="5" applyFont="1" applyFill="1" applyBorder="1" applyAlignment="1">
      <alignment horizontal="center" vertical="center" wrapText="1"/>
    </xf>
    <xf numFmtId="0" fontId="25" fillId="12" borderId="19" xfId="5" applyFont="1" applyFill="1" applyBorder="1" applyAlignment="1">
      <alignment horizontal="center" vertical="center" wrapText="1"/>
    </xf>
    <xf numFmtId="0" fontId="25" fillId="12" borderId="20" xfId="5" applyFont="1" applyFill="1" applyBorder="1" applyAlignment="1">
      <alignment horizontal="center" vertical="center" wrapText="1"/>
    </xf>
    <xf numFmtId="0" fontId="24" fillId="13" borderId="0" xfId="5" applyFont="1" applyFill="1" applyAlignment="1">
      <alignment horizontal="center" vertical="center" wrapText="1"/>
    </xf>
    <xf numFmtId="10" fontId="25" fillId="0" borderId="6" xfId="5" applyNumberFormat="1" applyFont="1" applyBorder="1" applyAlignment="1" applyProtection="1">
      <alignment horizontal="center" vertical="center" wrapText="1"/>
      <protection locked="0"/>
    </xf>
    <xf numFmtId="9" fontId="25" fillId="0" borderId="6" xfId="5" applyNumberFormat="1" applyFont="1" applyBorder="1" applyAlignment="1" applyProtection="1">
      <alignment horizontal="center" vertical="center" wrapText="1"/>
      <protection locked="0"/>
    </xf>
    <xf numFmtId="0" fontId="23" fillId="0" borderId="13" xfId="5" applyFont="1" applyBorder="1" applyAlignment="1">
      <alignment horizontal="left" vertical="center" wrapText="1"/>
    </xf>
    <xf numFmtId="0" fontId="23" fillId="0" borderId="14" xfId="5" applyFont="1" applyBorder="1" applyAlignment="1">
      <alignment horizontal="left" vertical="center" wrapText="1"/>
    </xf>
    <xf numFmtId="0" fontId="23" fillId="14" borderId="14" xfId="5" applyFont="1" applyFill="1" applyBorder="1" applyAlignment="1">
      <alignment horizontal="left" vertical="center" wrapText="1"/>
    </xf>
    <xf numFmtId="0" fontId="23" fillId="14" borderId="35" xfId="5" applyFont="1" applyFill="1" applyBorder="1" applyAlignment="1">
      <alignment horizontal="left" vertical="center" wrapText="1"/>
    </xf>
    <xf numFmtId="0" fontId="23" fillId="0" borderId="36" xfId="5" applyFont="1" applyBorder="1" applyAlignment="1">
      <alignment horizontal="left" vertical="center" wrapText="1"/>
    </xf>
    <xf numFmtId="0" fontId="23" fillId="0" borderId="37" xfId="5" applyFont="1" applyBorder="1" applyAlignment="1">
      <alignment horizontal="left" vertical="center" wrapText="1"/>
    </xf>
    <xf numFmtId="0" fontId="23" fillId="0" borderId="38" xfId="5" applyFont="1" applyBorder="1" applyAlignment="1">
      <alignment horizontal="left" vertical="center" wrapText="1"/>
    </xf>
    <xf numFmtId="0" fontId="23" fillId="0" borderId="39" xfId="5" applyFont="1" applyBorder="1" applyAlignment="1">
      <alignment horizontal="left" vertical="center" wrapText="1"/>
    </xf>
    <xf numFmtId="0" fontId="23" fillId="14" borderId="39" xfId="5" applyFont="1" applyFill="1" applyBorder="1" applyAlignment="1">
      <alignment horizontal="left" vertical="center" wrapText="1"/>
    </xf>
    <xf numFmtId="0" fontId="23" fillId="14" borderId="40" xfId="5" applyFont="1" applyFill="1" applyBorder="1" applyAlignment="1">
      <alignment horizontal="left" vertical="center" wrapText="1"/>
    </xf>
    <xf numFmtId="0" fontId="23" fillId="0" borderId="41" xfId="5" applyFont="1" applyBorder="1" applyAlignment="1">
      <alignment horizontal="left" vertical="center" wrapText="1"/>
    </xf>
    <xf numFmtId="0" fontId="23" fillId="0" borderId="42" xfId="5" applyFont="1" applyBorder="1" applyAlignment="1">
      <alignment horizontal="left" vertical="center" wrapText="1"/>
    </xf>
    <xf numFmtId="0" fontId="23" fillId="0" borderId="43" xfId="5" applyFont="1" applyBorder="1" applyAlignment="1">
      <alignment horizontal="left" vertical="center" wrapText="1"/>
    </xf>
    <xf numFmtId="0" fontId="28" fillId="3" borderId="0" xfId="5" applyFont="1" applyFill="1" applyAlignment="1">
      <alignment horizontal="center" vertical="center" wrapText="1"/>
    </xf>
    <xf numFmtId="43" fontId="15" fillId="0" borderId="44" xfId="4" applyFont="1" applyFill="1" applyBorder="1" applyAlignment="1" applyProtection="1">
      <alignment horizontal="center" vertical="center" wrapText="1"/>
    </xf>
    <xf numFmtId="43" fontId="15" fillId="0" borderId="36" xfId="4" applyFont="1" applyFill="1" applyBorder="1" applyAlignment="1" applyProtection="1">
      <alignment horizontal="center" vertical="center" wrapText="1"/>
    </xf>
    <xf numFmtId="43" fontId="15" fillId="0" borderId="37" xfId="4" applyFont="1" applyFill="1" applyBorder="1" applyAlignment="1" applyProtection="1">
      <alignment horizontal="center" vertical="center" wrapText="1"/>
    </xf>
    <xf numFmtId="43" fontId="29" fillId="0" borderId="0" xfId="4" applyFont="1" applyFill="1" applyBorder="1" applyAlignment="1" applyProtection="1">
      <alignment horizontal="center" vertical="center" wrapText="1"/>
    </xf>
    <xf numFmtId="0" fontId="15" fillId="0" borderId="36" xfId="2" applyFont="1" applyBorder="1" applyAlignment="1">
      <alignment horizontal="left" vertical="center" wrapText="1"/>
    </xf>
    <xf numFmtId="0" fontId="15" fillId="0" borderId="37" xfId="2" applyFont="1" applyBorder="1" applyAlignment="1">
      <alignment horizontal="left" vertical="center" wrapText="1"/>
    </xf>
    <xf numFmtId="0" fontId="15" fillId="12" borderId="45" xfId="2" applyFont="1" applyFill="1" applyBorder="1" applyAlignment="1">
      <alignment horizontal="center" vertical="center" wrapText="1"/>
    </xf>
    <xf numFmtId="0" fontId="15" fillId="12" borderId="46" xfId="2" applyFont="1" applyFill="1" applyBorder="1" applyAlignment="1">
      <alignment horizontal="center" vertical="center" wrapText="1"/>
    </xf>
    <xf numFmtId="0" fontId="15" fillId="12" borderId="47" xfId="2" applyFont="1" applyFill="1" applyBorder="1" applyAlignment="1">
      <alignment horizontal="center" vertical="center" wrapText="1"/>
    </xf>
    <xf numFmtId="0" fontId="15" fillId="0" borderId="0" xfId="2" applyFont="1" applyAlignment="1">
      <alignment vertical="center" wrapText="1"/>
    </xf>
    <xf numFmtId="0" fontId="15" fillId="12" borderId="48" xfId="2" applyFont="1" applyFill="1" applyBorder="1" applyAlignment="1">
      <alignment horizontal="center" vertical="center" wrapText="1"/>
    </xf>
    <xf numFmtId="0" fontId="15" fillId="12" borderId="49" xfId="2" applyFont="1" applyFill="1" applyBorder="1" applyAlignment="1">
      <alignment horizontal="center" vertical="center" wrapText="1"/>
    </xf>
    <xf numFmtId="0" fontId="15" fillId="12" borderId="50" xfId="2" applyFont="1" applyFill="1" applyBorder="1" applyAlignment="1">
      <alignment horizontal="center" vertical="center" wrapText="1"/>
    </xf>
    <xf numFmtId="0" fontId="2" fillId="0" borderId="0" xfId="2"/>
    <xf numFmtId="0" fontId="22" fillId="0" borderId="21" xfId="2" applyFont="1" applyBorder="1"/>
    <xf numFmtId="0" fontId="22" fillId="0" borderId="22" xfId="2" applyFont="1" applyBorder="1"/>
    <xf numFmtId="0" fontId="22" fillId="0" borderId="23" xfId="2" applyFont="1" applyBorder="1"/>
    <xf numFmtId="0" fontId="31" fillId="0" borderId="0" xfId="2" applyFont="1"/>
    <xf numFmtId="169" fontId="32" fillId="12" borderId="51" xfId="4" applyNumberFormat="1" applyFont="1" applyFill="1" applyBorder="1" applyAlignment="1" applyProtection="1">
      <alignment horizontal="center" vertical="center" wrapText="1"/>
    </xf>
    <xf numFmtId="169" fontId="32" fillId="12" borderId="52" xfId="4" applyNumberFormat="1" applyFont="1" applyFill="1" applyBorder="1" applyAlignment="1" applyProtection="1">
      <alignment horizontal="center" vertical="center" wrapText="1"/>
    </xf>
    <xf numFmtId="169" fontId="32" fillId="12" borderId="53" xfId="4" applyNumberFormat="1" applyFont="1" applyFill="1" applyBorder="1" applyAlignment="1" applyProtection="1">
      <alignment horizontal="center" vertical="center" wrapText="1"/>
    </xf>
    <xf numFmtId="0" fontId="32" fillId="12" borderId="54" xfId="2" applyFont="1" applyFill="1" applyBorder="1" applyAlignment="1">
      <alignment horizontal="center" vertical="center" wrapText="1"/>
    </xf>
    <xf numFmtId="0" fontId="32" fillId="12" borderId="8" xfId="2" applyFont="1" applyFill="1" applyBorder="1" applyAlignment="1">
      <alignment horizontal="center" vertical="center" wrapText="1"/>
    </xf>
    <xf numFmtId="0" fontId="32" fillId="12" borderId="9" xfId="2" applyFont="1" applyFill="1" applyBorder="1" applyAlignment="1">
      <alignment horizontal="center" vertical="center" wrapText="1"/>
    </xf>
    <xf numFmtId="43" fontId="15" fillId="0" borderId="0" xfId="4" applyFont="1" applyFill="1" applyBorder="1" applyAlignment="1" applyProtection="1">
      <alignment horizontal="center" vertical="center" wrapText="1"/>
    </xf>
    <xf numFmtId="169" fontId="33" fillId="0" borderId="55" xfId="4" applyNumberFormat="1" applyFont="1" applyFill="1" applyBorder="1" applyAlignment="1" applyProtection="1">
      <alignment horizontal="center" vertical="center" wrapText="1"/>
    </xf>
    <xf numFmtId="169" fontId="33" fillId="0" borderId="56" xfId="4" applyNumberFormat="1" applyFont="1" applyFill="1" applyBorder="1" applyAlignment="1" applyProtection="1">
      <alignment horizontal="center" vertical="center" wrapText="1"/>
    </xf>
    <xf numFmtId="169" fontId="33" fillId="0" borderId="57" xfId="4" applyNumberFormat="1" applyFont="1" applyFill="1" applyBorder="1" applyAlignment="1" applyProtection="1">
      <alignment horizontal="center" vertical="center" wrapText="1"/>
    </xf>
    <xf numFmtId="0" fontId="22" fillId="0" borderId="39" xfId="2" applyFont="1" applyBorder="1" applyAlignment="1">
      <alignment horizontal="left" vertical="center" wrapText="1"/>
    </xf>
    <xf numFmtId="0" fontId="4" fillId="0" borderId="58" xfId="2" applyFont="1" applyBorder="1" applyAlignment="1">
      <alignment horizontal="left" vertical="center" wrapText="1"/>
    </xf>
    <xf numFmtId="2" fontId="33" fillId="0" borderId="59" xfId="4" applyNumberFormat="1" applyFont="1" applyFill="1" applyBorder="1" applyAlignment="1" applyProtection="1">
      <alignment horizontal="center" vertical="center" wrapText="1"/>
    </xf>
    <xf numFmtId="2" fontId="33" fillId="0" borderId="60" xfId="4" applyNumberFormat="1" applyFont="1" applyFill="1" applyBorder="1" applyAlignment="1" applyProtection="1">
      <alignment horizontal="center" vertical="center" wrapText="1"/>
    </xf>
    <xf numFmtId="2" fontId="33" fillId="0" borderId="61" xfId="4" applyNumberFormat="1" applyFont="1" applyFill="1" applyBorder="1" applyAlignment="1" applyProtection="1">
      <alignment horizontal="center" vertical="center" wrapText="1"/>
    </xf>
    <xf numFmtId="0" fontId="22" fillId="0" borderId="22" xfId="2" applyFont="1" applyBorder="1" applyAlignment="1">
      <alignment horizontal="left" vertical="center" wrapText="1"/>
    </xf>
    <xf numFmtId="0" fontId="4" fillId="0" borderId="62" xfId="2" applyFont="1" applyBorder="1" applyAlignment="1">
      <alignment horizontal="left" vertical="center" wrapText="1"/>
    </xf>
    <xf numFmtId="43" fontId="15" fillId="0" borderId="63" xfId="4" applyFont="1" applyFill="1" applyBorder="1" applyAlignment="1" applyProtection="1">
      <alignment horizontal="center" vertical="center" wrapText="1"/>
    </xf>
    <xf numFmtId="43" fontId="15" fillId="0" borderId="41" xfId="4" applyFont="1" applyFill="1" applyBorder="1" applyAlignment="1" applyProtection="1">
      <alignment horizontal="center" vertical="center" wrapText="1"/>
    </xf>
    <xf numFmtId="43" fontId="15" fillId="0" borderId="42" xfId="4" applyFont="1" applyFill="1" applyBorder="1" applyAlignment="1" applyProtection="1">
      <alignment horizontal="center" vertical="center" wrapText="1"/>
    </xf>
    <xf numFmtId="169" fontId="33" fillId="0" borderId="59" xfId="4" applyNumberFormat="1" applyFont="1" applyFill="1" applyBorder="1" applyAlignment="1" applyProtection="1">
      <alignment horizontal="center" vertical="center" wrapText="1"/>
      <protection locked="0"/>
    </xf>
    <xf numFmtId="169" fontId="33" fillId="0" borderId="60" xfId="4" applyNumberFormat="1" applyFont="1" applyFill="1" applyBorder="1" applyAlignment="1" applyProtection="1">
      <alignment horizontal="center" vertical="center" wrapText="1"/>
      <protection locked="0"/>
    </xf>
    <xf numFmtId="169" fontId="33" fillId="0" borderId="61" xfId="4" applyNumberFormat="1" applyFont="1" applyFill="1" applyBorder="1" applyAlignment="1" applyProtection="1">
      <alignment horizontal="center" vertical="center" wrapText="1"/>
      <protection locked="0"/>
    </xf>
    <xf numFmtId="0" fontId="23" fillId="0" borderId="22" xfId="2" applyFont="1" applyBorder="1" applyAlignment="1">
      <alignment horizontal="left" vertical="center" wrapText="1"/>
    </xf>
    <xf numFmtId="0" fontId="25" fillId="0" borderId="62" xfId="2" applyFont="1" applyBorder="1" applyAlignment="1">
      <alignment horizontal="left" vertical="center" wrapText="1"/>
    </xf>
    <xf numFmtId="169" fontId="33" fillId="0" borderId="64" xfId="4" applyNumberFormat="1" applyFont="1" applyFill="1" applyBorder="1" applyAlignment="1" applyProtection="1">
      <alignment horizontal="center" vertical="center" wrapText="1"/>
      <protection locked="0"/>
    </xf>
    <xf numFmtId="169" fontId="33" fillId="0" borderId="65" xfId="4" applyNumberFormat="1" applyFont="1" applyFill="1" applyBorder="1" applyAlignment="1" applyProtection="1">
      <alignment horizontal="center" vertical="center" wrapText="1"/>
      <protection locked="0"/>
    </xf>
    <xf numFmtId="169" fontId="33" fillId="0" borderId="66" xfId="4" applyNumberFormat="1" applyFont="1" applyFill="1" applyBorder="1" applyAlignment="1" applyProtection="1">
      <alignment horizontal="center" vertical="center" wrapText="1"/>
      <protection locked="0"/>
    </xf>
    <xf numFmtId="0" fontId="23" fillId="0" borderId="49" xfId="2" applyFont="1" applyBorder="1" applyAlignment="1">
      <alignment horizontal="left" vertical="center" wrapText="1"/>
    </xf>
    <xf numFmtId="0" fontId="25" fillId="0" borderId="50" xfId="2" applyFont="1" applyBorder="1" applyAlignment="1">
      <alignment horizontal="left" vertical="center" wrapText="1"/>
    </xf>
    <xf numFmtId="0" fontId="15" fillId="12" borderId="63" xfId="2" applyFont="1" applyFill="1" applyBorder="1" applyAlignment="1">
      <alignment horizontal="center" vertical="center" wrapText="1"/>
    </xf>
    <xf numFmtId="0" fontId="15" fillId="12" borderId="41" xfId="2" applyFont="1" applyFill="1" applyBorder="1" applyAlignment="1">
      <alignment horizontal="center" vertical="center" wrapText="1"/>
    </xf>
    <xf numFmtId="0" fontId="15" fillId="12" borderId="42" xfId="2" applyFont="1" applyFill="1" applyBorder="1" applyAlignment="1">
      <alignment horizontal="center" vertical="center" wrapText="1"/>
    </xf>
    <xf numFmtId="0" fontId="4" fillId="12" borderId="27" xfId="2" applyFont="1" applyFill="1" applyBorder="1" applyAlignment="1">
      <alignment horizontal="center" vertical="center" wrapText="1"/>
    </xf>
    <xf numFmtId="0" fontId="4" fillId="12" borderId="14" xfId="2" applyFont="1" applyFill="1" applyBorder="1" applyAlignment="1">
      <alignment horizontal="center" vertical="center" wrapText="1"/>
    </xf>
    <xf numFmtId="0" fontId="4" fillId="12" borderId="28" xfId="2" applyFont="1" applyFill="1" applyBorder="1" applyAlignment="1">
      <alignment horizontal="center" vertical="center" wrapText="1"/>
    </xf>
    <xf numFmtId="0" fontId="4" fillId="12" borderId="14" xfId="2" applyFont="1" applyFill="1" applyBorder="1" applyAlignment="1">
      <alignment horizontal="center" vertical="center"/>
    </xf>
    <xf numFmtId="0" fontId="4" fillId="12" borderId="15" xfId="2" applyFont="1" applyFill="1" applyBorder="1" applyAlignment="1">
      <alignment horizontal="center" vertical="center"/>
    </xf>
    <xf numFmtId="0" fontId="4" fillId="12" borderId="32" xfId="2" applyFont="1" applyFill="1" applyBorder="1" applyAlignment="1">
      <alignment horizontal="center" vertical="center" wrapText="1"/>
    </xf>
    <xf numFmtId="0" fontId="4" fillId="12" borderId="33" xfId="2" applyFont="1" applyFill="1" applyBorder="1" applyAlignment="1">
      <alignment horizontal="center" vertical="center" wrapText="1"/>
    </xf>
    <xf numFmtId="0" fontId="4" fillId="12" borderId="34" xfId="2" applyFont="1" applyFill="1" applyBorder="1" applyAlignment="1">
      <alignment horizontal="center" vertical="center" wrapText="1"/>
    </xf>
    <xf numFmtId="0" fontId="4" fillId="12" borderId="19" xfId="2" applyFont="1" applyFill="1" applyBorder="1" applyAlignment="1">
      <alignment horizontal="center" vertical="center"/>
    </xf>
    <xf numFmtId="0" fontId="4" fillId="12" borderId="20" xfId="2" applyFont="1" applyFill="1" applyBorder="1" applyAlignment="1">
      <alignment horizontal="center" vertical="center"/>
    </xf>
    <xf numFmtId="0" fontId="29" fillId="13" borderId="0" xfId="2" applyFont="1" applyFill="1" applyAlignment="1">
      <alignment horizontal="center" vertical="center" wrapText="1"/>
    </xf>
    <xf numFmtId="10" fontId="25" fillId="0" borderId="6" xfId="2" applyNumberFormat="1" applyFont="1" applyBorder="1" applyAlignment="1" applyProtection="1">
      <alignment horizontal="center"/>
      <protection locked="0"/>
    </xf>
    <xf numFmtId="0" fontId="23" fillId="0" borderId="6" xfId="2" applyFont="1" applyBorder="1" applyAlignment="1">
      <alignment horizontal="left"/>
    </xf>
    <xf numFmtId="9" fontId="25" fillId="0" borderId="6" xfId="2" applyNumberFormat="1" applyFont="1" applyBorder="1" applyAlignment="1" applyProtection="1">
      <alignment horizontal="center"/>
      <protection locked="0"/>
    </xf>
    <xf numFmtId="0" fontId="22" fillId="0" borderId="13" xfId="2" applyFont="1" applyBorder="1" applyAlignment="1">
      <alignment horizontal="left"/>
    </xf>
    <xf numFmtId="0" fontId="22" fillId="0" borderId="14" xfId="2" applyFont="1" applyBorder="1" applyAlignment="1">
      <alignment horizontal="left"/>
    </xf>
    <xf numFmtId="0" fontId="22" fillId="14" borderId="14" xfId="2" applyFont="1" applyFill="1" applyBorder="1" applyAlignment="1">
      <alignment horizontal="left"/>
    </xf>
    <xf numFmtId="0" fontId="22" fillId="14" borderId="35" xfId="2" applyFont="1" applyFill="1" applyBorder="1" applyAlignment="1">
      <alignment horizontal="left"/>
    </xf>
    <xf numFmtId="0" fontId="22" fillId="0" borderId="36" xfId="2" applyFont="1" applyBorder="1" applyAlignment="1">
      <alignment horizontal="left"/>
    </xf>
    <xf numFmtId="0" fontId="22" fillId="0" borderId="37" xfId="2" applyFont="1" applyBorder="1" applyAlignment="1">
      <alignment horizontal="left"/>
    </xf>
    <xf numFmtId="0" fontId="22" fillId="0" borderId="38" xfId="2" applyFont="1" applyBorder="1" applyAlignment="1">
      <alignment horizontal="left"/>
    </xf>
    <xf numFmtId="0" fontId="22" fillId="0" borderId="39" xfId="2" applyFont="1" applyBorder="1" applyAlignment="1">
      <alignment horizontal="left"/>
    </xf>
    <xf numFmtId="0" fontId="22" fillId="14" borderId="39" xfId="2" applyFont="1" applyFill="1" applyBorder="1" applyAlignment="1">
      <alignment horizontal="left"/>
    </xf>
    <xf numFmtId="0" fontId="22" fillId="14" borderId="40" xfId="2" applyFont="1" applyFill="1" applyBorder="1" applyAlignment="1">
      <alignment horizontal="left"/>
    </xf>
    <xf numFmtId="0" fontId="22" fillId="0" borderId="41" xfId="2" applyFont="1" applyBorder="1" applyAlignment="1">
      <alignment horizontal="left"/>
    </xf>
    <xf numFmtId="0" fontId="22" fillId="0" borderId="42" xfId="2" applyFont="1" applyBorder="1" applyAlignment="1">
      <alignment horizontal="left"/>
    </xf>
    <xf numFmtId="0" fontId="19" fillId="0" borderId="0" xfId="2" applyFont="1" applyAlignment="1">
      <alignment horizontal="center"/>
    </xf>
    <xf numFmtId="0" fontId="32" fillId="0" borderId="0" xfId="2" applyFont="1" applyAlignment="1">
      <alignment horizontal="center"/>
    </xf>
    <xf numFmtId="0" fontId="37" fillId="0" borderId="0" xfId="7" applyFont="1" applyAlignment="1">
      <alignment horizontal="left" vertical="top"/>
    </xf>
    <xf numFmtId="0" fontId="38" fillId="0" borderId="0" xfId="2" applyFont="1" applyAlignment="1">
      <alignment horizontal="left" vertical="top"/>
    </xf>
    <xf numFmtId="10" fontId="39" fillId="15" borderId="67" xfId="2" applyNumberFormat="1" applyFont="1" applyFill="1" applyBorder="1" applyAlignment="1">
      <alignment horizontal="center" vertical="top" shrinkToFit="1"/>
    </xf>
    <xf numFmtId="10" fontId="39" fillId="15" borderId="67" xfId="2" applyNumberFormat="1" applyFont="1" applyFill="1" applyBorder="1" applyAlignment="1">
      <alignment horizontal="left" vertical="top" indent="1" shrinkToFit="1"/>
    </xf>
    <xf numFmtId="0" fontId="10" fillId="15" borderId="68" xfId="2" applyFont="1" applyFill="1" applyBorder="1" applyAlignment="1">
      <alignment horizontal="center" vertical="top" wrapText="1"/>
    </xf>
    <xf numFmtId="0" fontId="10" fillId="15" borderId="69" xfId="2" applyFont="1" applyFill="1" applyBorder="1" applyAlignment="1">
      <alignment horizontal="center" vertical="top" wrapText="1"/>
    </xf>
    <xf numFmtId="10" fontId="12" fillId="0" borderId="67" xfId="2" applyNumberFormat="1" applyFont="1" applyBorder="1" applyAlignment="1">
      <alignment horizontal="center" vertical="top" shrinkToFit="1"/>
    </xf>
    <xf numFmtId="10" fontId="12" fillId="0" borderId="67" xfId="2" applyNumberFormat="1" applyFont="1" applyBorder="1" applyAlignment="1">
      <alignment horizontal="left" vertical="top" indent="2" shrinkToFit="1"/>
    </xf>
    <xf numFmtId="0" fontId="10" fillId="0" borderId="67" xfId="2" applyFont="1" applyBorder="1" applyAlignment="1">
      <alignment horizontal="center" vertical="top" wrapText="1"/>
    </xf>
    <xf numFmtId="10" fontId="11" fillId="16" borderId="67" xfId="2" applyNumberFormat="1" applyFont="1" applyFill="1" applyBorder="1" applyAlignment="1">
      <alignment horizontal="center" vertical="center" shrinkToFit="1"/>
    </xf>
    <xf numFmtId="10" fontId="11" fillId="16" borderId="67" xfId="2" applyNumberFormat="1" applyFont="1" applyFill="1" applyBorder="1" applyAlignment="1">
      <alignment horizontal="left" vertical="center" indent="2" shrinkToFit="1"/>
    </xf>
    <xf numFmtId="0" fontId="9" fillId="16" borderId="67" xfId="2" applyFont="1" applyFill="1" applyBorder="1" applyAlignment="1">
      <alignment horizontal="left" vertical="top" wrapText="1"/>
    </xf>
    <xf numFmtId="0" fontId="9" fillId="16" borderId="67" xfId="2" applyFont="1" applyFill="1" applyBorder="1" applyAlignment="1">
      <alignment horizontal="center" vertical="center" wrapText="1"/>
    </xf>
    <xf numFmtId="10" fontId="11" fillId="0" borderId="67" xfId="2" applyNumberFormat="1" applyFont="1" applyBorder="1" applyAlignment="1">
      <alignment horizontal="center" vertical="top" shrinkToFit="1"/>
    </xf>
    <xf numFmtId="10" fontId="11" fillId="0" borderId="67" xfId="2" applyNumberFormat="1" applyFont="1" applyBorder="1" applyAlignment="1">
      <alignment horizontal="left" vertical="top" indent="2" shrinkToFit="1"/>
    </xf>
    <xf numFmtId="0" fontId="9" fillId="0" borderId="67" xfId="2" applyFont="1" applyBorder="1" applyAlignment="1">
      <alignment horizontal="left" vertical="top" wrapText="1"/>
    </xf>
    <xf numFmtId="0" fontId="9" fillId="0" borderId="67" xfId="2" applyFont="1" applyBorder="1" applyAlignment="1">
      <alignment horizontal="center" vertical="top" wrapText="1"/>
    </xf>
    <xf numFmtId="0" fontId="10" fillId="15" borderId="70" xfId="2" applyFont="1" applyFill="1" applyBorder="1" applyAlignment="1">
      <alignment horizontal="center" vertical="top" wrapText="1"/>
    </xf>
    <xf numFmtId="10" fontId="12" fillId="16" borderId="67" xfId="2" applyNumberFormat="1" applyFont="1" applyFill="1" applyBorder="1" applyAlignment="1">
      <alignment horizontal="center" vertical="top" shrinkToFit="1"/>
    </xf>
    <xf numFmtId="10" fontId="12" fillId="16" borderId="67" xfId="2" applyNumberFormat="1" applyFont="1" applyFill="1" applyBorder="1" applyAlignment="1">
      <alignment horizontal="left" vertical="top" indent="2" shrinkToFit="1"/>
    </xf>
    <xf numFmtId="0" fontId="10" fillId="16" borderId="67" xfId="2" applyFont="1" applyFill="1" applyBorder="1" applyAlignment="1">
      <alignment horizontal="center" vertical="top" wrapText="1"/>
    </xf>
    <xf numFmtId="10" fontId="11" fillId="16" borderId="67" xfId="2" applyNumberFormat="1" applyFont="1" applyFill="1" applyBorder="1" applyAlignment="1">
      <alignment horizontal="center" vertical="top" shrinkToFit="1"/>
    </xf>
    <xf numFmtId="10" fontId="11" fillId="16" borderId="67" xfId="2" applyNumberFormat="1" applyFont="1" applyFill="1" applyBorder="1" applyAlignment="1">
      <alignment horizontal="left" vertical="top" indent="2" shrinkToFit="1"/>
    </xf>
    <xf numFmtId="0" fontId="9" fillId="16" borderId="67" xfId="2" applyFont="1" applyFill="1" applyBorder="1" applyAlignment="1">
      <alignment horizontal="center" vertical="top" wrapText="1"/>
    </xf>
    <xf numFmtId="0" fontId="37" fillId="0" borderId="71" xfId="7" applyFont="1" applyBorder="1" applyAlignment="1">
      <alignment horizontal="center" vertical="top" wrapText="1"/>
    </xf>
    <xf numFmtId="0" fontId="41" fillId="0" borderId="72" xfId="7" applyFont="1" applyBorder="1" applyAlignment="1">
      <alignment horizontal="center" vertical="top" wrapText="1"/>
    </xf>
    <xf numFmtId="0" fontId="41" fillId="0" borderId="72" xfId="7" applyFont="1" applyBorder="1" applyAlignment="1">
      <alignment horizontal="left" vertical="top" wrapText="1"/>
    </xf>
    <xf numFmtId="0" fontId="41" fillId="17" borderId="73" xfId="7" applyFont="1" applyFill="1" applyBorder="1" applyAlignment="1">
      <alignment horizontal="left" vertical="top" wrapText="1" indent="2"/>
    </xf>
    <xf numFmtId="0" fontId="41" fillId="17" borderId="74" xfId="7" applyFont="1" applyFill="1" applyBorder="1" applyAlignment="1">
      <alignment horizontal="left" vertical="top" wrapText="1" indent="2"/>
    </xf>
    <xf numFmtId="0" fontId="41" fillId="0" borderId="75" xfId="7" applyFont="1" applyBorder="1" applyAlignment="1">
      <alignment horizontal="center" vertical="top" wrapText="1"/>
    </xf>
    <xf numFmtId="0" fontId="41" fillId="0" borderId="75" xfId="7" applyFont="1" applyBorder="1" applyAlignment="1">
      <alignment horizontal="left" vertical="top" wrapText="1"/>
    </xf>
    <xf numFmtId="0" fontId="41" fillId="18" borderId="76" xfId="7" applyFont="1" applyFill="1" applyBorder="1" applyAlignment="1">
      <alignment horizontal="center" vertical="top" wrapText="1"/>
    </xf>
    <xf numFmtId="0" fontId="41" fillId="18" borderId="74" xfId="7" applyFont="1" applyFill="1" applyBorder="1" applyAlignment="1">
      <alignment horizontal="center" vertical="top" wrapText="1"/>
    </xf>
    <xf numFmtId="0" fontId="37" fillId="17" borderId="77" xfId="7" applyFont="1" applyFill="1" applyBorder="1" applyAlignment="1">
      <alignment horizontal="center" vertical="top" wrapText="1"/>
    </xf>
    <xf numFmtId="0" fontId="43" fillId="17" borderId="77" xfId="7" applyFont="1" applyFill="1" applyBorder="1" applyAlignment="1">
      <alignment horizontal="center" vertical="top" wrapText="1"/>
    </xf>
    <xf numFmtId="0" fontId="37" fillId="0" borderId="0" xfId="7" applyFont="1" applyAlignment="1">
      <alignment horizontal="center" vertical="center"/>
    </xf>
    <xf numFmtId="43" fontId="6" fillId="4" borderId="3" xfId="1" applyFont="1" applyFill="1" applyBorder="1" applyAlignment="1">
      <alignment horizontal="center" vertical="center" wrapText="1"/>
    </xf>
  </cellXfs>
  <cellStyles count="8">
    <cellStyle name="Normal" xfId="0" builtinId="0"/>
    <cellStyle name="Normal 2" xfId="2" xr:uid="{2BF19218-466E-4206-B0C8-2C7AC22A2E2B}"/>
    <cellStyle name="Normal 2 2" xfId="5" xr:uid="{4FB27942-3F0F-49CB-9666-102C687A1104}"/>
    <cellStyle name="Normal 3" xfId="7" xr:uid="{D5B13363-7144-4C95-A4E0-3FBD1E23CEC2}"/>
    <cellStyle name="Porcentagem 2" xfId="3" xr:uid="{F2021EC4-BC00-4C4D-9D45-ADE790BB52BE}"/>
    <cellStyle name="Vírgula" xfId="1" builtinId="3"/>
    <cellStyle name="Vírgula 2" xfId="4" xr:uid="{6E0EB5A8-76FA-4BC4-9E89-B7EC13D2CAA4}"/>
    <cellStyle name="Vírgula 2 2" xfId="6" xr:uid="{981C6828-3174-4B6B-B1F3-B23288F222C9}"/>
  </cellStyles>
  <dxfs count="11">
    <dxf>
      <font>
        <b/>
        <i val="0"/>
        <strike val="0"/>
        <condense val="0"/>
        <extend val="0"/>
        <color indexed="16"/>
      </font>
      <fill>
        <patternFill>
          <bgColor indexed="13"/>
        </patternFill>
      </fill>
    </dxf>
    <dxf>
      <fill>
        <patternFill>
          <bgColor indexed="42"/>
        </patternFill>
      </fill>
    </dxf>
    <dxf>
      <font>
        <b/>
        <i val="0"/>
        <strike val="0"/>
        <condense val="0"/>
        <extend val="0"/>
        <color indexed="16"/>
      </font>
      <fill>
        <patternFill>
          <bgColor indexed="13"/>
        </patternFill>
      </fill>
    </dxf>
    <dxf>
      <font>
        <b/>
        <i val="0"/>
        <condense val="0"/>
        <extend val="0"/>
        <color indexed="16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condense val="0"/>
        <extend val="0"/>
        <color indexed="60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condense val="0"/>
        <extend val="0"/>
        <color indexed="60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strike val="0"/>
        <condense val="0"/>
        <extend val="0"/>
        <color indexed="16"/>
      </font>
      <fill>
        <patternFill>
          <bgColor indexed="13"/>
        </patternFill>
      </fill>
    </dxf>
    <dxf>
      <fill>
        <patternFill>
          <bgColor indexed="42"/>
        </patternFill>
      </fill>
    </dxf>
    <dxf>
      <font>
        <b/>
        <i val="0"/>
        <condense val="0"/>
        <extend val="0"/>
        <color indexed="16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condense val="0"/>
        <extend val="0"/>
        <color indexed="60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condense val="0"/>
        <extend val="0"/>
        <color indexed="60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22" fmlaLink="[1]Plan4!$B$17" fmlaRange="[1]Plan4!$C$19:$C$24" noThreeD="1" sel="0" val="0"/>
</file>

<file path=xl/ctrlProps/ctrlProp2.xml><?xml version="1.0" encoding="utf-8"?>
<formControlPr xmlns="http://schemas.microsoft.com/office/spreadsheetml/2009/9/main" objectType="Drop" dropLines="2" dropStyle="combo" dx="22" fmlaLink="[1]Plan4!$B$26" fmlaRange="[1]Plan4!$C$28:$I$29" noThreeD="1" sel="0" val="0"/>
</file>

<file path=xl/ctrlProps/ctrlProp3.xml><?xml version="1.0" encoding="utf-8"?>
<formControlPr xmlns="http://schemas.microsoft.com/office/spreadsheetml/2009/9/main" objectType="Drop" dropStyle="combo" dx="22" fmlaLink="[2]Plan4!$B$17" fmlaRange="[2]Plan4!$C$19:$C$24" noThreeD="1" sel="0" val="0"/>
</file>

<file path=xl/ctrlProps/ctrlProp4.xml><?xml version="1.0" encoding="utf-8"?>
<formControlPr xmlns="http://schemas.microsoft.com/office/spreadsheetml/2009/9/main" objectType="Drop" dropLines="2" dropStyle="combo" dx="22" fmlaLink="[2]Plan4!$B$26" fmlaRange="[2]Plan4!$C$28:$I$29" noThreeD="1" sel="0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723900</xdr:colOff>
      <xdr:row>12</xdr:row>
      <xdr:rowOff>85725</xdr:rowOff>
    </xdr:from>
    <xdr:ext cx="2171700" cy="1132915"/>
    <xdr:pic>
      <xdr:nvPicPr>
        <xdr:cNvPr id="2" name="Imagem 1">
          <a:extLst>
            <a:ext uri="{FF2B5EF4-FFF2-40B4-BE49-F238E27FC236}">
              <a16:creationId xmlns:a16="http://schemas.microsoft.com/office/drawing/2014/main" id="{711AFB55-B540-4A06-ACB7-7695C99D99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2257425"/>
          <a:ext cx="2171700" cy="11329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742950</xdr:colOff>
      <xdr:row>13</xdr:row>
      <xdr:rowOff>133350</xdr:rowOff>
    </xdr:from>
    <xdr:ext cx="2362761" cy="829796"/>
    <xdr:pic>
      <xdr:nvPicPr>
        <xdr:cNvPr id="3" name="Imagem 3">
          <a:extLst>
            <a:ext uri="{FF2B5EF4-FFF2-40B4-BE49-F238E27FC236}">
              <a16:creationId xmlns:a16="http://schemas.microsoft.com/office/drawing/2014/main" id="{152C59B1-B849-4F4B-97B2-5CC79A0ED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" y="2486025"/>
          <a:ext cx="2362761" cy="8297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504825</xdr:colOff>
      <xdr:row>17</xdr:row>
      <xdr:rowOff>9525</xdr:rowOff>
    </xdr:from>
    <xdr:ext cx="2162175" cy="1132914"/>
    <xdr:pic>
      <xdr:nvPicPr>
        <xdr:cNvPr id="2" name="Imagem 1">
          <a:extLst>
            <a:ext uri="{FF2B5EF4-FFF2-40B4-BE49-F238E27FC236}">
              <a16:creationId xmlns:a16="http://schemas.microsoft.com/office/drawing/2014/main" id="{BF94D4D6-4F19-46DA-8814-3F00034414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086100"/>
          <a:ext cx="2162175" cy="11329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333375</xdr:colOff>
      <xdr:row>18</xdr:row>
      <xdr:rowOff>57150</xdr:rowOff>
    </xdr:from>
    <xdr:ext cx="2353235" cy="821951"/>
    <xdr:pic>
      <xdr:nvPicPr>
        <xdr:cNvPr id="3" name="Imagem 2">
          <a:extLst>
            <a:ext uri="{FF2B5EF4-FFF2-40B4-BE49-F238E27FC236}">
              <a16:creationId xmlns:a16="http://schemas.microsoft.com/office/drawing/2014/main" id="{C12C81FF-DF61-4B33-B1B4-D455BB255C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3314700"/>
          <a:ext cx="2353235" cy="8219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1381125</xdr:colOff>
      <xdr:row>48</xdr:row>
      <xdr:rowOff>9525</xdr:rowOff>
    </xdr:from>
    <xdr:ext cx="2162175" cy="1132355"/>
    <xdr:pic>
      <xdr:nvPicPr>
        <xdr:cNvPr id="2" name="Imagem 2">
          <a:extLst>
            <a:ext uri="{FF2B5EF4-FFF2-40B4-BE49-F238E27FC236}">
              <a16:creationId xmlns:a16="http://schemas.microsoft.com/office/drawing/2014/main" id="{69E8DE90-2D30-48F3-9B7A-386F7C7C2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8696325"/>
          <a:ext cx="2162175" cy="1132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142875</xdr:colOff>
      <xdr:row>49</xdr:row>
      <xdr:rowOff>104775</xdr:rowOff>
    </xdr:from>
    <xdr:ext cx="2353235" cy="821391"/>
    <xdr:pic>
      <xdr:nvPicPr>
        <xdr:cNvPr id="3" name="Imagem 3">
          <a:extLst>
            <a:ext uri="{FF2B5EF4-FFF2-40B4-BE49-F238E27FC236}">
              <a16:creationId xmlns:a16="http://schemas.microsoft.com/office/drawing/2014/main" id="{F9148036-BB3F-40BD-86E6-2F4D073EE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6075" y="8972550"/>
          <a:ext cx="2353235" cy="8213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400</xdr:row>
      <xdr:rowOff>57150</xdr:rowOff>
    </xdr:from>
    <xdr:ext cx="2162175" cy="1133475"/>
    <xdr:pic>
      <xdr:nvPicPr>
        <xdr:cNvPr id="2" name="Imagem 1">
          <a:extLst>
            <a:ext uri="{FF2B5EF4-FFF2-40B4-BE49-F238E27FC236}">
              <a16:creationId xmlns:a16="http://schemas.microsoft.com/office/drawing/2014/main" id="{3373A8F6-DADC-4DAB-8680-ABFA490AB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72447150"/>
          <a:ext cx="216217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628650</xdr:colOff>
      <xdr:row>401</xdr:row>
      <xdr:rowOff>28575</xdr:rowOff>
    </xdr:from>
    <xdr:ext cx="2362200" cy="828675"/>
    <xdr:pic>
      <xdr:nvPicPr>
        <xdr:cNvPr id="3" name="Imagem 2">
          <a:extLst>
            <a:ext uri="{FF2B5EF4-FFF2-40B4-BE49-F238E27FC236}">
              <a16:creationId xmlns:a16="http://schemas.microsoft.com/office/drawing/2014/main" id="{1A8537F1-EE2E-4EE5-995E-1A1828328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72599550"/>
          <a:ext cx="23622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24</xdr:row>
      <xdr:rowOff>0</xdr:rowOff>
    </xdr:from>
    <xdr:ext cx="2162175" cy="1133475"/>
    <xdr:pic>
      <xdr:nvPicPr>
        <xdr:cNvPr id="2" name="Imagem 1">
          <a:extLst>
            <a:ext uri="{FF2B5EF4-FFF2-40B4-BE49-F238E27FC236}">
              <a16:creationId xmlns:a16="http://schemas.microsoft.com/office/drawing/2014/main" id="{29FBC359-9CCE-4DB0-9A12-58C06A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43400"/>
          <a:ext cx="216217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476250</xdr:colOff>
      <xdr:row>24</xdr:row>
      <xdr:rowOff>114300</xdr:rowOff>
    </xdr:from>
    <xdr:ext cx="2362200" cy="828675"/>
    <xdr:pic>
      <xdr:nvPicPr>
        <xdr:cNvPr id="3" name="Imagem 2">
          <a:extLst>
            <a:ext uri="{FF2B5EF4-FFF2-40B4-BE49-F238E27FC236}">
              <a16:creationId xmlns:a16="http://schemas.microsoft.com/office/drawing/2014/main" id="{5666BB42-5E5F-466A-9D5E-9DA004AB7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2650" y="4457700"/>
          <a:ext cx="23622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628650</xdr:colOff>
          <xdr:row>2</xdr:row>
          <xdr:rowOff>142875</xdr:rowOff>
        </xdr:from>
        <xdr:ext cx="3990975" cy="152400"/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A95BA202-B8DB-4173-B73A-68DDF164B7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xdr:oneCellAnchor>
    <xdr:from>
      <xdr:col>10</xdr:col>
      <xdr:colOff>19050</xdr:colOff>
      <xdr:row>17</xdr:row>
      <xdr:rowOff>104775</xdr:rowOff>
    </xdr:from>
    <xdr:ext cx="1724025" cy="533400"/>
    <xdr:pic>
      <xdr:nvPicPr>
        <xdr:cNvPr id="2" name="Picture 2">
          <a:extLst>
            <a:ext uri="{FF2B5EF4-FFF2-40B4-BE49-F238E27FC236}">
              <a16:creationId xmlns:a16="http://schemas.microsoft.com/office/drawing/2014/main" id="{D39C7EC6-EE57-4DE3-85EC-E175D25AA3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3181350"/>
          <a:ext cx="17240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638175</xdr:colOff>
          <xdr:row>2</xdr:row>
          <xdr:rowOff>0</xdr:rowOff>
        </xdr:from>
        <xdr:ext cx="3971925" cy="152400"/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F2B6199F-4AE7-4777-8086-77935406AD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xdr:oneCellAnchor>
    <xdr:from>
      <xdr:col>2</xdr:col>
      <xdr:colOff>190500</xdr:colOff>
      <xdr:row>29</xdr:row>
      <xdr:rowOff>28575</xdr:rowOff>
    </xdr:from>
    <xdr:ext cx="2000250" cy="1047750"/>
    <xdr:pic>
      <xdr:nvPicPr>
        <xdr:cNvPr id="3" name="Imagem 2">
          <a:extLst>
            <a:ext uri="{FF2B5EF4-FFF2-40B4-BE49-F238E27FC236}">
              <a16:creationId xmlns:a16="http://schemas.microsoft.com/office/drawing/2014/main" id="{3B4DF55D-7863-4D68-AB43-8DA8FAFE7A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5276850"/>
          <a:ext cx="2000250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390525</xdr:colOff>
      <xdr:row>29</xdr:row>
      <xdr:rowOff>133350</xdr:rowOff>
    </xdr:from>
    <xdr:ext cx="2362200" cy="828675"/>
    <xdr:pic>
      <xdr:nvPicPr>
        <xdr:cNvPr id="4" name="Imagem 3">
          <a:extLst>
            <a:ext uri="{FF2B5EF4-FFF2-40B4-BE49-F238E27FC236}">
              <a16:creationId xmlns:a16="http://schemas.microsoft.com/office/drawing/2014/main" id="{3FDD364C-A1F5-4406-B937-765F55A8A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8850" y="5381625"/>
          <a:ext cx="23622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19050</xdr:colOff>
      <xdr:row>17</xdr:row>
      <xdr:rowOff>104775</xdr:rowOff>
    </xdr:from>
    <xdr:ext cx="1724025" cy="533400"/>
    <xdr:pic>
      <xdr:nvPicPr>
        <xdr:cNvPr id="2" name="Picture 2">
          <a:extLst>
            <a:ext uri="{FF2B5EF4-FFF2-40B4-BE49-F238E27FC236}">
              <a16:creationId xmlns:a16="http://schemas.microsoft.com/office/drawing/2014/main" id="{A64E10B2-0CE4-432C-B51E-83AA9283C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3181350"/>
          <a:ext cx="17240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19050</xdr:colOff>
          <xdr:row>2</xdr:row>
          <xdr:rowOff>57150</xdr:rowOff>
        </xdr:from>
        <xdr:ext cx="3952875" cy="219075"/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B4A89A32-E752-458F-A0FA-0385C78F74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xdr:oneCellAnchor>
    <xdr:from>
      <xdr:col>9</xdr:col>
      <xdr:colOff>314325</xdr:colOff>
      <xdr:row>17</xdr:row>
      <xdr:rowOff>9525</xdr:rowOff>
    </xdr:from>
    <xdr:ext cx="2143125" cy="571500"/>
    <xdr:pic>
      <xdr:nvPicPr>
        <xdr:cNvPr id="3" name="Picture 2">
          <a:extLst>
            <a:ext uri="{FF2B5EF4-FFF2-40B4-BE49-F238E27FC236}">
              <a16:creationId xmlns:a16="http://schemas.microsoft.com/office/drawing/2014/main" id="{6BE2BD8A-D471-4123-9E5B-33C7E84978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3086100"/>
          <a:ext cx="21431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19050</xdr:colOff>
          <xdr:row>3</xdr:row>
          <xdr:rowOff>28575</xdr:rowOff>
        </xdr:from>
        <xdr:ext cx="3962400" cy="219075"/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7A5DF8C7-88C4-4E71-97A9-421419DE55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xdr:oneCellAnchor>
    <xdr:from>
      <xdr:col>1</xdr:col>
      <xdr:colOff>180975</xdr:colOff>
      <xdr:row>30</xdr:row>
      <xdr:rowOff>66675</xdr:rowOff>
    </xdr:from>
    <xdr:ext cx="1838325" cy="962025"/>
    <xdr:pic>
      <xdr:nvPicPr>
        <xdr:cNvPr id="4" name="Imagem 3">
          <a:extLst>
            <a:ext uri="{FF2B5EF4-FFF2-40B4-BE49-F238E27FC236}">
              <a16:creationId xmlns:a16="http://schemas.microsoft.com/office/drawing/2014/main" id="{BBE31CEE-BB41-47EF-8698-BD53EE88B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5495925"/>
          <a:ext cx="18383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95250</xdr:colOff>
      <xdr:row>30</xdr:row>
      <xdr:rowOff>152400</xdr:rowOff>
    </xdr:from>
    <xdr:ext cx="2171700" cy="762000"/>
    <xdr:pic>
      <xdr:nvPicPr>
        <xdr:cNvPr id="5" name="Imagem 4">
          <a:extLst>
            <a:ext uri="{FF2B5EF4-FFF2-40B4-BE49-F238E27FC236}">
              <a16:creationId xmlns:a16="http://schemas.microsoft.com/office/drawing/2014/main" id="{E29C5CC6-9E06-4A3C-AAED-36FFD6D35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6450" y="5581650"/>
          <a:ext cx="21717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41</xdr:row>
      <xdr:rowOff>76200</xdr:rowOff>
    </xdr:from>
    <xdr:ext cx="2000250" cy="1047750"/>
    <xdr:pic>
      <xdr:nvPicPr>
        <xdr:cNvPr id="2" name="Imagem 1">
          <a:extLst>
            <a:ext uri="{FF2B5EF4-FFF2-40B4-BE49-F238E27FC236}">
              <a16:creationId xmlns:a16="http://schemas.microsoft.com/office/drawing/2014/main" id="{3EEB7CFA-67DF-4015-AE97-290202F6B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8896350"/>
          <a:ext cx="2000250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2819400</xdr:colOff>
      <xdr:row>43</xdr:row>
      <xdr:rowOff>104775</xdr:rowOff>
    </xdr:from>
    <xdr:ext cx="2362200" cy="828675"/>
    <xdr:pic>
      <xdr:nvPicPr>
        <xdr:cNvPr id="3" name="Imagem 2">
          <a:extLst>
            <a:ext uri="{FF2B5EF4-FFF2-40B4-BE49-F238E27FC236}">
              <a16:creationId xmlns:a16="http://schemas.microsoft.com/office/drawing/2014/main" id="{5AC1E8DF-A28F-4AC1-8CD1-8FCABFF7A7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8886825"/>
          <a:ext cx="23622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8570792ec2b62a1/DESPESAS%20CAP%20E%20ESCRIT&#211;RIO/Desktop/CLIENTES/1%20LICITA&#199;&#195;O%20EMC%20MAURICIO/PLANILHA%20EXCEL/BD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icme/Downloads/BD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1"/>
      <sheetName val="Plan4"/>
    </sheetNames>
    <sheetDataSet>
      <sheetData sheetId="0"/>
      <sheetData sheetId="1">
        <row r="6">
          <cell r="C6">
            <v>3</v>
          </cell>
          <cell r="D6">
            <v>3.8</v>
          </cell>
          <cell r="E6">
            <v>3.43</v>
          </cell>
          <cell r="F6">
            <v>5.29</v>
          </cell>
          <cell r="G6">
            <v>4</v>
          </cell>
          <cell r="H6">
            <v>1.5</v>
          </cell>
          <cell r="I6">
            <v>4</v>
          </cell>
          <cell r="J6">
            <v>4.01</v>
          </cell>
          <cell r="K6">
            <v>4.93</v>
          </cell>
          <cell r="L6">
            <v>5.92</v>
          </cell>
          <cell r="M6">
            <v>5.52</v>
          </cell>
          <cell r="N6">
            <v>3.45</v>
          </cell>
          <cell r="O6">
            <v>5.5</v>
          </cell>
          <cell r="P6">
            <v>4.67</v>
          </cell>
          <cell r="Q6">
            <v>6.71</v>
          </cell>
          <cell r="R6">
            <v>7.93</v>
          </cell>
          <cell r="S6">
            <v>7.85</v>
          </cell>
          <cell r="T6">
            <v>4.49</v>
          </cell>
        </row>
        <row r="7">
          <cell r="C7">
            <v>0.8</v>
          </cell>
          <cell r="D7">
            <v>0.32</v>
          </cell>
          <cell r="E7">
            <v>0.28000000000000003</v>
          </cell>
          <cell r="F7">
            <v>0.25</v>
          </cell>
          <cell r="G7">
            <v>0.81</v>
          </cell>
          <cell r="H7">
            <v>0.3</v>
          </cell>
          <cell r="I7">
            <v>0.8</v>
          </cell>
          <cell r="J7">
            <v>0.4</v>
          </cell>
          <cell r="K7">
            <v>0.49</v>
          </cell>
          <cell r="L7">
            <v>0.51</v>
          </cell>
          <cell r="M7">
            <v>1.22</v>
          </cell>
          <cell r="N7">
            <v>0.48</v>
          </cell>
          <cell r="O7">
            <v>1</v>
          </cell>
          <cell r="P7">
            <v>0.74</v>
          </cell>
          <cell r="Q7">
            <v>0.75</v>
          </cell>
          <cell r="R7">
            <v>0.56000000000000005</v>
          </cell>
          <cell r="S7">
            <v>1.99</v>
          </cell>
          <cell r="T7">
            <v>0.82</v>
          </cell>
        </row>
        <row r="8">
          <cell r="C8">
            <v>0.97</v>
          </cell>
          <cell r="D8">
            <v>0.5</v>
          </cell>
          <cell r="E8">
            <v>1</v>
          </cell>
          <cell r="F8">
            <v>1</v>
          </cell>
          <cell r="G8">
            <v>1.46</v>
          </cell>
          <cell r="H8">
            <v>0.56000000000000005</v>
          </cell>
          <cell r="I8">
            <v>1.27</v>
          </cell>
          <cell r="J8">
            <v>0.56000000000000005</v>
          </cell>
          <cell r="K8">
            <v>1.39</v>
          </cell>
          <cell r="L8">
            <v>1.48</v>
          </cell>
          <cell r="M8">
            <v>2.3199999999999998</v>
          </cell>
          <cell r="N8">
            <v>0.85</v>
          </cell>
          <cell r="O8">
            <v>1.27</v>
          </cell>
          <cell r="P8">
            <v>0.97</v>
          </cell>
          <cell r="Q8">
            <v>1.74</v>
          </cell>
          <cell r="R8">
            <v>1.97</v>
          </cell>
          <cell r="S8">
            <v>3.16</v>
          </cell>
          <cell r="T8">
            <v>0.89</v>
          </cell>
        </row>
        <row r="9">
          <cell r="C9">
            <v>0.59</v>
          </cell>
          <cell r="D9">
            <v>1.02</v>
          </cell>
          <cell r="E9">
            <v>0.94</v>
          </cell>
          <cell r="F9">
            <v>1.01</v>
          </cell>
          <cell r="G9">
            <v>0.94</v>
          </cell>
          <cell r="H9">
            <v>0.85</v>
          </cell>
          <cell r="I9">
            <v>1.23</v>
          </cell>
          <cell r="J9">
            <v>1.1100000000000001</v>
          </cell>
          <cell r="K9">
            <v>0.99</v>
          </cell>
          <cell r="L9">
            <v>1.07</v>
          </cell>
          <cell r="M9">
            <v>1.02</v>
          </cell>
          <cell r="N9">
            <v>0.85</v>
          </cell>
          <cell r="O9">
            <v>1.39</v>
          </cell>
          <cell r="P9">
            <v>1.21</v>
          </cell>
          <cell r="Q9">
            <v>1.17</v>
          </cell>
          <cell r="R9">
            <v>1.1100000000000001</v>
          </cell>
          <cell r="S9">
            <v>1.33</v>
          </cell>
          <cell r="T9">
            <v>1.1100000000000001</v>
          </cell>
        </row>
        <row r="10">
          <cell r="C10">
            <v>6.16</v>
          </cell>
          <cell r="D10">
            <v>6.64</v>
          </cell>
          <cell r="E10">
            <v>6.74</v>
          </cell>
          <cell r="F10">
            <v>8</v>
          </cell>
          <cell r="G10">
            <v>7.14</v>
          </cell>
          <cell r="H10">
            <v>3.5</v>
          </cell>
          <cell r="I10">
            <v>7.4</v>
          </cell>
          <cell r="J10">
            <v>7.3</v>
          </cell>
          <cell r="K10">
            <v>8.0399999999999991</v>
          </cell>
          <cell r="L10">
            <v>8.31</v>
          </cell>
          <cell r="M10">
            <v>8.4</v>
          </cell>
          <cell r="N10">
            <v>5.1100000000000003</v>
          </cell>
          <cell r="O10">
            <v>8.9600000000000009</v>
          </cell>
          <cell r="P10">
            <v>8.69</v>
          </cell>
          <cell r="Q10">
            <v>9.4</v>
          </cell>
          <cell r="R10">
            <v>9.51</v>
          </cell>
          <cell r="S10">
            <v>10.43</v>
          </cell>
          <cell r="T10">
            <v>6.22</v>
          </cell>
        </row>
        <row r="11">
          <cell r="C11">
            <v>0.65</v>
          </cell>
          <cell r="D11">
            <v>0.65</v>
          </cell>
          <cell r="E11">
            <v>0.65</v>
          </cell>
          <cell r="F11">
            <v>0.65</v>
          </cell>
          <cell r="G11">
            <v>0.65</v>
          </cell>
          <cell r="H11">
            <v>0.65</v>
          </cell>
          <cell r="I11">
            <v>0.65</v>
          </cell>
          <cell r="J11">
            <v>0.65</v>
          </cell>
          <cell r="K11">
            <v>0.65</v>
          </cell>
          <cell r="L11">
            <v>0.65</v>
          </cell>
          <cell r="M11">
            <v>0.65</v>
          </cell>
          <cell r="N11">
            <v>0.65</v>
          </cell>
          <cell r="O11">
            <v>0.65</v>
          </cell>
          <cell r="P11">
            <v>0.65</v>
          </cell>
          <cell r="Q11">
            <v>0.65</v>
          </cell>
          <cell r="R11">
            <v>0.65</v>
          </cell>
          <cell r="S11">
            <v>0.65</v>
          </cell>
          <cell r="T11">
            <v>0.65</v>
          </cell>
        </row>
        <row r="12">
          <cell r="C12">
            <v>3</v>
          </cell>
          <cell r="D12">
            <v>3</v>
          </cell>
          <cell r="E12">
            <v>3</v>
          </cell>
          <cell r="F12">
            <v>3</v>
          </cell>
          <cell r="G12">
            <v>3</v>
          </cell>
          <cell r="H12">
            <v>3</v>
          </cell>
          <cell r="I12">
            <v>3</v>
          </cell>
          <cell r="J12">
            <v>3</v>
          </cell>
          <cell r="K12">
            <v>3</v>
          </cell>
          <cell r="L12">
            <v>3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3</v>
          </cell>
        </row>
        <row r="13">
          <cell r="C13">
            <v>2</v>
          </cell>
          <cell r="D13">
            <v>2</v>
          </cell>
          <cell r="E13">
            <v>2</v>
          </cell>
          <cell r="F13">
            <v>2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2</v>
          </cell>
          <cell r="N13">
            <v>2</v>
          </cell>
          <cell r="O13">
            <v>5</v>
          </cell>
          <cell r="P13">
            <v>5</v>
          </cell>
          <cell r="Q13">
            <v>5</v>
          </cell>
          <cell r="R13">
            <v>5</v>
          </cell>
          <cell r="S13">
            <v>5</v>
          </cell>
          <cell r="T13">
            <v>5</v>
          </cell>
        </row>
        <row r="17">
          <cell r="B17">
            <v>2</v>
          </cell>
        </row>
        <row r="19">
          <cell r="O19">
            <v>20.34</v>
          </cell>
          <cell r="Q19">
            <v>22.12</v>
          </cell>
          <cell r="S19">
            <v>25</v>
          </cell>
        </row>
        <row r="20">
          <cell r="O20">
            <v>19.600000000000001</v>
          </cell>
          <cell r="Q20">
            <v>20.97</v>
          </cell>
          <cell r="S20">
            <v>24.23</v>
          </cell>
        </row>
        <row r="21">
          <cell r="O21">
            <v>20.76</v>
          </cell>
          <cell r="Q21">
            <v>24.18</v>
          </cell>
          <cell r="S21">
            <v>26.44</v>
          </cell>
        </row>
        <row r="22">
          <cell r="O22">
            <v>24</v>
          </cell>
          <cell r="Q22">
            <v>25.84</v>
          </cell>
          <cell r="S22">
            <v>27.86</v>
          </cell>
        </row>
        <row r="23">
          <cell r="O23">
            <v>22.8</v>
          </cell>
          <cell r="Q23">
            <v>27.48</v>
          </cell>
          <cell r="S23">
            <v>30.95</v>
          </cell>
        </row>
        <row r="24">
          <cell r="O24">
            <v>11.1</v>
          </cell>
          <cell r="Q24">
            <v>14.02</v>
          </cell>
          <cell r="S24">
            <v>16.8</v>
          </cell>
        </row>
        <row r="26">
          <cell r="B26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I"/>
      <sheetName val="Plan4"/>
    </sheetNames>
    <sheetDataSet>
      <sheetData sheetId="0"/>
      <sheetData sheetId="1">
        <row r="6">
          <cell r="C6">
            <v>3</v>
          </cell>
          <cell r="D6">
            <v>3.8</v>
          </cell>
          <cell r="E6">
            <v>3.43</v>
          </cell>
          <cell r="F6">
            <v>5.29</v>
          </cell>
          <cell r="G6">
            <v>4</v>
          </cell>
          <cell r="H6">
            <v>1.5</v>
          </cell>
          <cell r="I6">
            <v>4</v>
          </cell>
          <cell r="J6">
            <v>4.01</v>
          </cell>
          <cell r="K6">
            <v>4.93</v>
          </cell>
          <cell r="L6">
            <v>5.92</v>
          </cell>
          <cell r="M6">
            <v>5.52</v>
          </cell>
          <cell r="N6">
            <v>3.45</v>
          </cell>
          <cell r="O6">
            <v>5.5</v>
          </cell>
          <cell r="P6">
            <v>4.67</v>
          </cell>
          <cell r="Q6">
            <v>6.71</v>
          </cell>
          <cell r="R6">
            <v>7.93</v>
          </cell>
          <cell r="S6">
            <v>7.85</v>
          </cell>
          <cell r="T6">
            <v>4.49</v>
          </cell>
        </row>
        <row r="7">
          <cell r="C7">
            <v>0.8</v>
          </cell>
          <cell r="D7">
            <v>0.32</v>
          </cell>
          <cell r="E7">
            <v>0.28000000000000003</v>
          </cell>
          <cell r="F7">
            <v>0.25</v>
          </cell>
          <cell r="G7">
            <v>0.81</v>
          </cell>
          <cell r="H7">
            <v>0.3</v>
          </cell>
          <cell r="I7">
            <v>0.8</v>
          </cell>
          <cell r="J7">
            <v>0.4</v>
          </cell>
          <cell r="K7">
            <v>0.49</v>
          </cell>
          <cell r="L7">
            <v>0.51</v>
          </cell>
          <cell r="M7">
            <v>1.22</v>
          </cell>
          <cell r="N7">
            <v>0.48</v>
          </cell>
          <cell r="O7">
            <v>1</v>
          </cell>
          <cell r="P7">
            <v>0.74</v>
          </cell>
          <cell r="Q7">
            <v>0.75</v>
          </cell>
          <cell r="R7">
            <v>0.56000000000000005</v>
          </cell>
          <cell r="S7">
            <v>1.99</v>
          </cell>
          <cell r="T7">
            <v>0.82</v>
          </cell>
        </row>
        <row r="8">
          <cell r="C8">
            <v>0.97</v>
          </cell>
          <cell r="D8">
            <v>0.5</v>
          </cell>
          <cell r="E8">
            <v>1</v>
          </cell>
          <cell r="F8">
            <v>1</v>
          </cell>
          <cell r="G8">
            <v>1.46</v>
          </cell>
          <cell r="H8">
            <v>0.56000000000000005</v>
          </cell>
          <cell r="I8">
            <v>1.27</v>
          </cell>
          <cell r="J8">
            <v>0.56000000000000005</v>
          </cell>
          <cell r="K8">
            <v>1.39</v>
          </cell>
          <cell r="L8">
            <v>1.48</v>
          </cell>
          <cell r="M8">
            <v>2.3199999999999998</v>
          </cell>
          <cell r="N8">
            <v>0.85</v>
          </cell>
          <cell r="O8">
            <v>1.27</v>
          </cell>
          <cell r="P8">
            <v>0.97</v>
          </cell>
          <cell r="Q8">
            <v>1.74</v>
          </cell>
          <cell r="R8">
            <v>1.97</v>
          </cell>
          <cell r="S8">
            <v>3.16</v>
          </cell>
          <cell r="T8">
            <v>0.89</v>
          </cell>
        </row>
        <row r="9">
          <cell r="C9">
            <v>0.59</v>
          </cell>
          <cell r="D9">
            <v>1.02</v>
          </cell>
          <cell r="E9">
            <v>0.94</v>
          </cell>
          <cell r="F9">
            <v>1.01</v>
          </cell>
          <cell r="G9">
            <v>0.94</v>
          </cell>
          <cell r="H9">
            <v>0.85</v>
          </cell>
          <cell r="I9">
            <v>1.23</v>
          </cell>
          <cell r="J9">
            <v>1.1100000000000001</v>
          </cell>
          <cell r="K9">
            <v>0.99</v>
          </cell>
          <cell r="L9">
            <v>1.07</v>
          </cell>
          <cell r="M9">
            <v>1.02</v>
          </cell>
          <cell r="N9">
            <v>0.85</v>
          </cell>
          <cell r="O9">
            <v>1.39</v>
          </cell>
          <cell r="P9">
            <v>1.21</v>
          </cell>
          <cell r="Q9">
            <v>1.17</v>
          </cell>
          <cell r="R9">
            <v>1.1100000000000001</v>
          </cell>
          <cell r="S9">
            <v>1.33</v>
          </cell>
          <cell r="T9">
            <v>1.1100000000000001</v>
          </cell>
        </row>
        <row r="10">
          <cell r="C10">
            <v>6.16</v>
          </cell>
          <cell r="D10">
            <v>6.64</v>
          </cell>
          <cell r="E10">
            <v>6.74</v>
          </cell>
          <cell r="F10">
            <v>8</v>
          </cell>
          <cell r="G10">
            <v>7.14</v>
          </cell>
          <cell r="H10">
            <v>3.5</v>
          </cell>
          <cell r="I10">
            <v>7.4</v>
          </cell>
          <cell r="J10">
            <v>7.3</v>
          </cell>
          <cell r="K10">
            <v>8.0399999999999991</v>
          </cell>
          <cell r="L10">
            <v>8.31</v>
          </cell>
          <cell r="M10">
            <v>8.4</v>
          </cell>
          <cell r="N10">
            <v>5.1100000000000003</v>
          </cell>
          <cell r="O10">
            <v>8.9600000000000009</v>
          </cell>
          <cell r="P10">
            <v>8.69</v>
          </cell>
          <cell r="Q10">
            <v>9.4</v>
          </cell>
          <cell r="R10">
            <v>9.51</v>
          </cell>
          <cell r="S10">
            <v>10.43</v>
          </cell>
          <cell r="T10">
            <v>6.22</v>
          </cell>
        </row>
        <row r="11">
          <cell r="C11">
            <v>0.65</v>
          </cell>
          <cell r="D11">
            <v>0.65</v>
          </cell>
          <cell r="E11">
            <v>0.65</v>
          </cell>
          <cell r="F11">
            <v>0.65</v>
          </cell>
          <cell r="G11">
            <v>0.65</v>
          </cell>
          <cell r="H11">
            <v>0.65</v>
          </cell>
          <cell r="I11">
            <v>0.65</v>
          </cell>
          <cell r="J11">
            <v>0.65</v>
          </cell>
          <cell r="K11">
            <v>0.65</v>
          </cell>
          <cell r="L11">
            <v>0.65</v>
          </cell>
          <cell r="M11">
            <v>0.65</v>
          </cell>
          <cell r="N11">
            <v>0.65</v>
          </cell>
          <cell r="O11">
            <v>0.65</v>
          </cell>
          <cell r="P11">
            <v>0.65</v>
          </cell>
          <cell r="Q11">
            <v>0.65</v>
          </cell>
          <cell r="R11">
            <v>0.65</v>
          </cell>
          <cell r="S11">
            <v>0.65</v>
          </cell>
          <cell r="T11">
            <v>0.65</v>
          </cell>
        </row>
        <row r="12">
          <cell r="C12">
            <v>3</v>
          </cell>
          <cell r="D12">
            <v>3</v>
          </cell>
          <cell r="E12">
            <v>3</v>
          </cell>
          <cell r="F12">
            <v>3</v>
          </cell>
          <cell r="G12">
            <v>3</v>
          </cell>
          <cell r="H12">
            <v>3</v>
          </cell>
          <cell r="I12">
            <v>3</v>
          </cell>
          <cell r="J12">
            <v>3</v>
          </cell>
          <cell r="K12">
            <v>3</v>
          </cell>
          <cell r="L12">
            <v>3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3</v>
          </cell>
        </row>
        <row r="13">
          <cell r="C13">
            <v>2</v>
          </cell>
          <cell r="D13">
            <v>2</v>
          </cell>
          <cell r="E13">
            <v>2</v>
          </cell>
          <cell r="F13">
            <v>2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2</v>
          </cell>
          <cell r="N13">
            <v>2</v>
          </cell>
          <cell r="O13">
            <v>5</v>
          </cell>
          <cell r="P13">
            <v>5</v>
          </cell>
          <cell r="Q13">
            <v>5</v>
          </cell>
          <cell r="R13">
            <v>5</v>
          </cell>
          <cell r="S13">
            <v>5</v>
          </cell>
          <cell r="T13">
            <v>5</v>
          </cell>
        </row>
        <row r="17">
          <cell r="B17">
            <v>6</v>
          </cell>
        </row>
        <row r="19">
          <cell r="O19">
            <v>20.34</v>
          </cell>
          <cell r="Q19">
            <v>22.12</v>
          </cell>
          <cell r="S19">
            <v>25</v>
          </cell>
        </row>
        <row r="20">
          <cell r="O20">
            <v>19.600000000000001</v>
          </cell>
          <cell r="Q20">
            <v>20.97</v>
          </cell>
          <cell r="S20">
            <v>24.23</v>
          </cell>
        </row>
        <row r="21">
          <cell r="O21">
            <v>20.76</v>
          </cell>
          <cell r="Q21">
            <v>24.18</v>
          </cell>
          <cell r="S21">
            <v>26.44</v>
          </cell>
        </row>
        <row r="22">
          <cell r="O22">
            <v>24</v>
          </cell>
          <cell r="Q22">
            <v>25.84</v>
          </cell>
          <cell r="S22">
            <v>27.86</v>
          </cell>
        </row>
        <row r="23">
          <cell r="O23">
            <v>22.8</v>
          </cell>
          <cell r="Q23">
            <v>27.48</v>
          </cell>
          <cell r="S23">
            <v>30.95</v>
          </cell>
        </row>
        <row r="24">
          <cell r="O24">
            <v>11.1</v>
          </cell>
          <cell r="Q24">
            <v>14.02</v>
          </cell>
          <cell r="S24">
            <v>16.8</v>
          </cell>
        </row>
        <row r="26">
          <cell r="B26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7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vmlDrawing" Target="../drawings/vmlDrawing9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E9D38-BD98-46A6-9243-3E1F727A07D7}">
  <sheetPr>
    <pageSetUpPr fitToPage="1"/>
  </sheetPr>
  <dimension ref="A1:H15"/>
  <sheetViews>
    <sheetView showOutlineSymbols="0" showWhiteSpace="0" topLeftCell="A9" zoomScale="85" zoomScaleNormal="85" workbookViewId="0">
      <selection activeCell="B24" sqref="B24"/>
    </sheetView>
  </sheetViews>
  <sheetFormatPr defaultRowHeight="15" x14ac:dyDescent="0.25"/>
  <cols>
    <col min="1" max="1" width="11.42578125" style="1" bestFit="1" customWidth="1"/>
    <col min="2" max="2" width="62.7109375" style="1" customWidth="1"/>
    <col min="3" max="3" width="9.140625" style="1" bestFit="1" customWidth="1"/>
    <col min="4" max="4" width="14.85546875" style="3" bestFit="1" customWidth="1"/>
    <col min="5" max="5" width="14.85546875" style="1" bestFit="1" customWidth="1"/>
    <col min="6" max="6" width="17.7109375" style="2" customWidth="1"/>
    <col min="7" max="7" width="21.42578125" style="1" customWidth="1"/>
    <col min="8" max="8" width="25.7109375" style="1" bestFit="1" customWidth="1"/>
    <col min="9" max="16384" width="9.140625" style="1"/>
  </cols>
  <sheetData>
    <row r="1" spans="1:8" ht="30" x14ac:dyDescent="0.25">
      <c r="A1" s="27"/>
      <c r="B1" s="27" t="s">
        <v>20</v>
      </c>
      <c r="C1" s="29" t="s">
        <v>19</v>
      </c>
      <c r="D1" s="29"/>
      <c r="E1" s="28" t="s">
        <v>18</v>
      </c>
      <c r="F1" s="28" t="s">
        <v>17</v>
      </c>
      <c r="G1" s="27" t="s">
        <v>16</v>
      </c>
    </row>
    <row r="2" spans="1:8" ht="68.25" customHeight="1" x14ac:dyDescent="0.25">
      <c r="A2" s="24"/>
      <c r="B2" s="24" t="s">
        <v>15</v>
      </c>
      <c r="C2" s="26" t="s">
        <v>14</v>
      </c>
      <c r="D2" s="26"/>
      <c r="E2" s="25">
        <v>0.2135</v>
      </c>
      <c r="F2" s="25">
        <v>0.15279999999999999</v>
      </c>
      <c r="G2" s="24" t="s">
        <v>13</v>
      </c>
    </row>
    <row r="3" spans="1:8" ht="14.25" x14ac:dyDescent="0.25">
      <c r="A3" s="23" t="s">
        <v>12</v>
      </c>
      <c r="B3" s="22"/>
      <c r="C3" s="22"/>
      <c r="D3" s="22"/>
      <c r="E3" s="22"/>
      <c r="F3" s="22"/>
      <c r="G3" s="22"/>
    </row>
    <row r="4" spans="1:8" x14ac:dyDescent="0.25">
      <c r="A4" s="21" t="s">
        <v>11</v>
      </c>
      <c r="B4" s="21" t="s">
        <v>10</v>
      </c>
      <c r="C4" s="20" t="s">
        <v>9</v>
      </c>
      <c r="D4" s="19"/>
      <c r="E4" s="20" t="s">
        <v>8</v>
      </c>
      <c r="F4" s="19"/>
      <c r="G4" s="18" t="s">
        <v>7</v>
      </c>
    </row>
    <row r="5" spans="1:8" ht="25.5" customHeight="1" x14ac:dyDescent="0.25">
      <c r="A5" s="17" t="s">
        <v>6</v>
      </c>
      <c r="B5" s="16" t="s">
        <v>5</v>
      </c>
      <c r="C5" s="15">
        <v>140000</v>
      </c>
      <c r="D5" s="15"/>
      <c r="E5" s="381">
        <f>G5/C5</f>
        <v>133.56862921428572</v>
      </c>
      <c r="F5" s="381"/>
      <c r="G5" s="14">
        <f>'PLANILHA DE PREÇO'!I5</f>
        <v>18699608.09</v>
      </c>
    </row>
    <row r="6" spans="1:8" ht="14.25" x14ac:dyDescent="0.25">
      <c r="A6" s="13" t="s">
        <v>4</v>
      </c>
      <c r="B6" s="13"/>
      <c r="C6" s="13"/>
      <c r="D6" s="13"/>
      <c r="E6" s="13"/>
      <c r="F6" s="13"/>
      <c r="G6" s="12">
        <f>G5</f>
        <v>18699608.09</v>
      </c>
    </row>
    <row r="7" spans="1:8" ht="14.25" x14ac:dyDescent="0.25">
      <c r="A7" s="9"/>
      <c r="B7" s="9"/>
      <c r="C7" s="9"/>
      <c r="D7" s="11"/>
      <c r="E7" s="9"/>
      <c r="F7" s="10"/>
      <c r="G7" s="9"/>
    </row>
    <row r="8" spans="1:8" ht="51.75" customHeight="1" x14ac:dyDescent="0.25">
      <c r="A8" s="8" t="s">
        <v>3</v>
      </c>
      <c r="B8" s="7"/>
      <c r="C8" s="7"/>
      <c r="D8" s="7"/>
      <c r="E8" s="7"/>
      <c r="F8" s="7"/>
      <c r="G8" s="7"/>
    </row>
    <row r="9" spans="1:8" x14ac:dyDescent="0.25">
      <c r="A9" s="6" t="s">
        <v>2</v>
      </c>
      <c r="B9" s="6"/>
      <c r="C9" s="6"/>
      <c r="D9" s="6"/>
      <c r="E9" s="6"/>
      <c r="F9" s="6"/>
      <c r="G9" s="6"/>
    </row>
    <row r="10" spans="1:8" x14ac:dyDescent="0.25">
      <c r="A10" s="6" t="s">
        <v>1</v>
      </c>
      <c r="B10" s="6"/>
      <c r="C10" s="6"/>
      <c r="D10" s="6"/>
      <c r="E10" s="6"/>
      <c r="F10" s="6"/>
      <c r="G10" s="6"/>
    </row>
    <row r="11" spans="1:8" x14ac:dyDescent="0.25">
      <c r="A11" s="6" t="s">
        <v>0</v>
      </c>
      <c r="B11" s="6"/>
      <c r="C11" s="6"/>
      <c r="D11" s="6"/>
      <c r="E11" s="6"/>
      <c r="F11" s="6"/>
      <c r="G11" s="6"/>
    </row>
    <row r="13" spans="1:8" x14ac:dyDescent="0.25">
      <c r="H13" s="5"/>
    </row>
    <row r="15" spans="1:8" x14ac:dyDescent="0.25">
      <c r="H15" s="4"/>
    </row>
  </sheetData>
  <mergeCells count="12">
    <mergeCell ref="E4:F4"/>
    <mergeCell ref="C5:D5"/>
    <mergeCell ref="E5:F5"/>
    <mergeCell ref="A6:F6"/>
    <mergeCell ref="A9:G9"/>
    <mergeCell ref="A10:G10"/>
    <mergeCell ref="A11:G11"/>
    <mergeCell ref="C1:D1"/>
    <mergeCell ref="C2:D2"/>
    <mergeCell ref="A3:G3"/>
    <mergeCell ref="A8:G8"/>
    <mergeCell ref="C4:D4"/>
  </mergeCells>
  <pageMargins left="0.51181102362204722" right="0.51181102362204722" top="1.3779527559055118" bottom="1.3779527559055118" header="0.51181102362204722" footer="0.51181102362204722"/>
  <pageSetup paperSize="9" scale="60" fitToHeight="0" orientation="portrait" r:id="rId1"/>
  <headerFooter>
    <oddHeader>&amp;L&amp;G</oddHeader>
    <oddFooter>&amp;L&amp;G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E0C1E-A441-4FB2-A394-176EE15F5CB7}">
  <sheetPr>
    <pageSetUpPr fitToPage="1"/>
  </sheetPr>
  <dimension ref="A1:H17"/>
  <sheetViews>
    <sheetView showOutlineSymbols="0" showWhiteSpace="0" topLeftCell="A13" zoomScale="85" zoomScaleNormal="85" workbookViewId="0">
      <selection activeCell="A25" sqref="A25:XFD25"/>
    </sheetView>
  </sheetViews>
  <sheetFormatPr defaultRowHeight="15" x14ac:dyDescent="0.25"/>
  <cols>
    <col min="1" max="1" width="11.42578125" style="1" bestFit="1" customWidth="1"/>
    <col min="2" max="2" width="62.7109375" style="1" customWidth="1"/>
    <col min="3" max="3" width="9.140625" style="1" bestFit="1" customWidth="1"/>
    <col min="4" max="4" width="14.85546875" style="3" bestFit="1" customWidth="1"/>
    <col min="5" max="5" width="14.85546875" style="1" bestFit="1" customWidth="1"/>
    <col min="6" max="6" width="14.85546875" style="2" customWidth="1"/>
    <col min="7" max="7" width="14.85546875" style="1" bestFit="1" customWidth="1"/>
    <col min="8" max="8" width="21.42578125" style="1" customWidth="1"/>
    <col min="9" max="9" width="25.7109375" style="1" bestFit="1" customWidth="1"/>
    <col min="10" max="16384" width="9.140625" style="1"/>
  </cols>
  <sheetData>
    <row r="1" spans="1:8" x14ac:dyDescent="0.25">
      <c r="A1" s="27"/>
      <c r="B1" s="27" t="s">
        <v>20</v>
      </c>
      <c r="C1" s="29" t="s">
        <v>19</v>
      </c>
      <c r="D1" s="29"/>
      <c r="E1" s="28" t="s">
        <v>18</v>
      </c>
      <c r="F1" s="23" t="s">
        <v>17</v>
      </c>
      <c r="G1" s="23"/>
      <c r="H1" s="27" t="s">
        <v>16</v>
      </c>
    </row>
    <row r="2" spans="1:8" ht="68.25" customHeight="1" x14ac:dyDescent="0.25">
      <c r="A2" s="24"/>
      <c r="B2" s="24" t="s">
        <v>15</v>
      </c>
      <c r="C2" s="26" t="s">
        <v>14</v>
      </c>
      <c r="D2" s="26"/>
      <c r="E2" s="25">
        <v>0.2135</v>
      </c>
      <c r="F2" s="44">
        <v>0.15279999999999999</v>
      </c>
      <c r="G2" s="43"/>
      <c r="H2" s="24" t="s">
        <v>13</v>
      </c>
    </row>
    <row r="3" spans="1:8" ht="14.25" x14ac:dyDescent="0.25">
      <c r="A3" s="23" t="s">
        <v>12</v>
      </c>
      <c r="B3" s="22"/>
      <c r="C3" s="22"/>
      <c r="D3" s="22"/>
      <c r="E3" s="22"/>
      <c r="F3" s="22"/>
      <c r="G3" s="22"/>
      <c r="H3" s="22"/>
    </row>
    <row r="4" spans="1:8" x14ac:dyDescent="0.25">
      <c r="A4" s="21" t="s">
        <v>11</v>
      </c>
      <c r="B4" s="20" t="s">
        <v>10</v>
      </c>
      <c r="C4" s="42"/>
      <c r="D4" s="42"/>
      <c r="E4" s="42"/>
      <c r="F4" s="42"/>
      <c r="G4" s="19"/>
      <c r="H4" s="18" t="s">
        <v>34</v>
      </c>
    </row>
    <row r="5" spans="1:8" ht="25.5" customHeight="1" x14ac:dyDescent="0.25">
      <c r="A5" s="17" t="s">
        <v>6</v>
      </c>
      <c r="B5" s="38" t="str">
        <f>'PLANILHA RESUMO 1 '!B5</f>
        <v>SERVIÇOS DE PAVIMENTAÇÃO EM BLOCO DE CONCRETO INTERTRAVADO (BLOQUETE) NO ESTADO DA ALAGOAS</v>
      </c>
      <c r="C5" s="37"/>
      <c r="D5" s="37"/>
      <c r="E5" s="37"/>
      <c r="F5" s="37"/>
      <c r="G5" s="36"/>
      <c r="H5" s="14">
        <f>'PLANILHA DE PREÇO'!I5</f>
        <v>18699608.09</v>
      </c>
    </row>
    <row r="6" spans="1:8" ht="14.25" x14ac:dyDescent="0.25">
      <c r="A6" s="17" t="s">
        <v>33</v>
      </c>
      <c r="B6" s="41" t="s">
        <v>32</v>
      </c>
      <c r="C6" s="40"/>
      <c r="D6" s="40"/>
      <c r="E6" s="40"/>
      <c r="F6" s="40"/>
      <c r="G6" s="39"/>
      <c r="H6" s="14">
        <f>'PLANILHA DE PREÇO'!I6</f>
        <v>535353.09</v>
      </c>
    </row>
    <row r="7" spans="1:8" ht="14.25" x14ac:dyDescent="0.25">
      <c r="A7" s="17" t="s">
        <v>31</v>
      </c>
      <c r="B7" s="38" t="s">
        <v>30</v>
      </c>
      <c r="C7" s="37"/>
      <c r="D7" s="37"/>
      <c r="E7" s="37"/>
      <c r="F7" s="37"/>
      <c r="G7" s="36"/>
      <c r="H7" s="14">
        <f>'PLANILHA DE PREÇO'!I14</f>
        <v>1065400</v>
      </c>
    </row>
    <row r="8" spans="1:8" ht="14.25" x14ac:dyDescent="0.25">
      <c r="A8" s="17" t="s">
        <v>29</v>
      </c>
      <c r="B8" s="38" t="s">
        <v>28</v>
      </c>
      <c r="C8" s="37"/>
      <c r="D8" s="37"/>
      <c r="E8" s="37"/>
      <c r="F8" s="37"/>
      <c r="G8" s="36"/>
      <c r="H8" s="14">
        <f>'PLANILHA DE PREÇO'!I22</f>
        <v>14834444.800000001</v>
      </c>
    </row>
    <row r="9" spans="1:8" ht="14.25" x14ac:dyDescent="0.25">
      <c r="A9" s="17" t="s">
        <v>27</v>
      </c>
      <c r="B9" s="38" t="s">
        <v>26</v>
      </c>
      <c r="C9" s="37"/>
      <c r="D9" s="37"/>
      <c r="E9" s="37"/>
      <c r="F9" s="37"/>
      <c r="G9" s="36"/>
      <c r="H9" s="14">
        <f>'PLANILHA DE PREÇO'!I32</f>
        <v>2196400</v>
      </c>
    </row>
    <row r="10" spans="1:8" ht="14.25" x14ac:dyDescent="0.25">
      <c r="A10" s="17" t="s">
        <v>25</v>
      </c>
      <c r="B10" s="38" t="s">
        <v>24</v>
      </c>
      <c r="C10" s="37"/>
      <c r="D10" s="37"/>
      <c r="E10" s="37"/>
      <c r="F10" s="37"/>
      <c r="G10" s="36"/>
      <c r="H10" s="14">
        <f>'PLANILHA DE PREÇO'!I34</f>
        <v>27637.200000000001</v>
      </c>
    </row>
    <row r="11" spans="1:8" ht="14.25" x14ac:dyDescent="0.25">
      <c r="A11" s="17" t="s">
        <v>23</v>
      </c>
      <c r="B11" s="38" t="s">
        <v>22</v>
      </c>
      <c r="C11" s="37"/>
      <c r="D11" s="37"/>
      <c r="E11" s="37"/>
      <c r="F11" s="37"/>
      <c r="G11" s="36"/>
      <c r="H11" s="14">
        <f>'PLANILHA DE PREÇO'!I37</f>
        <v>40373</v>
      </c>
    </row>
    <row r="12" spans="1:8" ht="14.25" x14ac:dyDescent="0.25">
      <c r="A12" s="34"/>
      <c r="B12" s="35"/>
      <c r="C12" s="34"/>
      <c r="D12" s="26" t="s">
        <v>21</v>
      </c>
      <c r="E12" s="33"/>
      <c r="F12" s="32"/>
      <c r="G12" s="31"/>
      <c r="H12" s="31">
        <f>H11+H10+H9+H8+H7+H6</f>
        <v>18699608.09</v>
      </c>
    </row>
    <row r="13" spans="1:8" ht="14.25" x14ac:dyDescent="0.25">
      <c r="A13" s="9"/>
      <c r="B13" s="9"/>
      <c r="C13" s="9"/>
      <c r="D13" s="11"/>
      <c r="E13" s="9"/>
      <c r="F13" s="10"/>
      <c r="G13" s="9"/>
      <c r="H13" s="9"/>
    </row>
    <row r="14" spans="1:8" x14ac:dyDescent="0.25">
      <c r="A14" s="8" t="s">
        <v>3</v>
      </c>
      <c r="B14" s="30"/>
      <c r="C14" s="30"/>
      <c r="D14" s="30"/>
      <c r="E14" s="30"/>
      <c r="F14" s="30"/>
      <c r="G14" s="30"/>
      <c r="H14" s="30"/>
    </row>
    <row r="15" spans="1:8" x14ac:dyDescent="0.25">
      <c r="A15" s="8" t="s">
        <v>2</v>
      </c>
      <c r="B15" s="30"/>
      <c r="C15" s="30"/>
      <c r="D15" s="30"/>
      <c r="E15" s="30"/>
      <c r="F15" s="30"/>
      <c r="G15" s="30"/>
      <c r="H15" s="30"/>
    </row>
    <row r="16" spans="1:8" x14ac:dyDescent="0.25">
      <c r="A16" s="8" t="s">
        <v>1</v>
      </c>
      <c r="B16" s="30"/>
      <c r="C16" s="30"/>
      <c r="D16" s="30"/>
      <c r="E16" s="30"/>
      <c r="F16" s="30"/>
      <c r="G16" s="30"/>
      <c r="H16" s="30"/>
    </row>
    <row r="17" spans="1:8" x14ac:dyDescent="0.25">
      <c r="A17" s="8" t="s">
        <v>0</v>
      </c>
      <c r="B17" s="30"/>
      <c r="C17" s="30"/>
      <c r="D17" s="30"/>
      <c r="E17" s="30"/>
      <c r="F17" s="30"/>
      <c r="G17" s="30"/>
      <c r="H17" s="30"/>
    </row>
  </sheetData>
  <mergeCells count="18">
    <mergeCell ref="C1:D1"/>
    <mergeCell ref="F1:G1"/>
    <mergeCell ref="C2:D2"/>
    <mergeCell ref="F2:G2"/>
    <mergeCell ref="B8:G8"/>
    <mergeCell ref="B7:G7"/>
    <mergeCell ref="A3:H3"/>
    <mergeCell ref="B4:G4"/>
    <mergeCell ref="B5:G5"/>
    <mergeCell ref="B6:G6"/>
    <mergeCell ref="B10:G10"/>
    <mergeCell ref="B9:G9"/>
    <mergeCell ref="A15:H15"/>
    <mergeCell ref="A16:H16"/>
    <mergeCell ref="A17:H17"/>
    <mergeCell ref="D12:E12"/>
    <mergeCell ref="A14:H14"/>
    <mergeCell ref="B11:G11"/>
  </mergeCells>
  <pageMargins left="0.51181102362204722" right="0.51181102362204722" top="1.5354330708661419" bottom="1.8110236220472442" header="0.51181102362204722" footer="0.51181102362204722"/>
  <pageSetup paperSize="9" scale="82" fitToHeight="0" orientation="landscape" r:id="rId1"/>
  <headerFooter>
    <oddHeader>&amp;L&amp;G</oddHeader>
    <oddFooter>&amp;L 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AC9F4-F985-43C6-9A45-B808EDA814C3}">
  <sheetPr>
    <pageSetUpPr fitToPage="1"/>
  </sheetPr>
  <dimension ref="A1:K46"/>
  <sheetViews>
    <sheetView showOutlineSymbols="0" showWhiteSpace="0" topLeftCell="A43" zoomScale="85" zoomScaleNormal="85" workbookViewId="0">
      <selection activeCell="E59" sqref="E59"/>
    </sheetView>
  </sheetViews>
  <sheetFormatPr defaultRowHeight="13.5" x14ac:dyDescent="0.25"/>
  <cols>
    <col min="1" max="1" width="5.7109375" style="45" bestFit="1" customWidth="1"/>
    <col min="2" max="2" width="9" style="45" bestFit="1" customWidth="1"/>
    <col min="3" max="3" width="7.7109375" style="45" bestFit="1" customWidth="1"/>
    <col min="4" max="4" width="79.5703125" style="45" customWidth="1"/>
    <col min="5" max="5" width="8.5703125" style="45" bestFit="1" customWidth="1"/>
    <col min="6" max="6" width="12.85546875" style="47" bestFit="1" customWidth="1"/>
    <col min="7" max="8" width="10.85546875" style="45" bestFit="1" customWidth="1"/>
    <col min="9" max="9" width="17.42578125" style="45" customWidth="1"/>
    <col min="10" max="10" width="10" style="45" bestFit="1" customWidth="1"/>
    <col min="11" max="11" width="9.140625" style="46"/>
    <col min="12" max="16384" width="9.140625" style="45"/>
  </cols>
  <sheetData>
    <row r="1" spans="1:11" x14ac:dyDescent="0.25">
      <c r="A1" s="86"/>
      <c r="B1" s="86"/>
      <c r="C1" s="86"/>
      <c r="D1" s="86" t="s">
        <v>20</v>
      </c>
      <c r="E1" s="84" t="s">
        <v>19</v>
      </c>
      <c r="F1" s="84"/>
      <c r="G1" s="51" t="s">
        <v>18</v>
      </c>
      <c r="H1" s="51"/>
      <c r="I1" s="84" t="s">
        <v>16</v>
      </c>
      <c r="J1" s="84"/>
    </row>
    <row r="2" spans="1:11" ht="40.5" x14ac:dyDescent="0.25">
      <c r="A2" s="86"/>
      <c r="B2" s="86"/>
      <c r="C2" s="86"/>
      <c r="D2" s="86" t="s">
        <v>155</v>
      </c>
      <c r="E2" s="84" t="s">
        <v>14</v>
      </c>
      <c r="F2" s="84"/>
      <c r="G2" s="85">
        <v>0.2135</v>
      </c>
      <c r="H2" s="51"/>
      <c r="I2" s="84" t="s">
        <v>13</v>
      </c>
      <c r="J2" s="84"/>
    </row>
    <row r="3" spans="1:11" x14ac:dyDescent="0.25">
      <c r="A3" s="48" t="s">
        <v>154</v>
      </c>
      <c r="B3" s="49"/>
      <c r="C3" s="49"/>
      <c r="D3" s="49"/>
      <c r="E3" s="49"/>
      <c r="F3" s="49"/>
      <c r="G3" s="49"/>
      <c r="H3" s="49"/>
      <c r="I3" s="49"/>
      <c r="J3" s="49"/>
    </row>
    <row r="4" spans="1:11" ht="27" x14ac:dyDescent="0.25">
      <c r="A4" s="83" t="s">
        <v>11</v>
      </c>
      <c r="B4" s="80" t="s">
        <v>153</v>
      </c>
      <c r="C4" s="83" t="s">
        <v>152</v>
      </c>
      <c r="D4" s="83" t="s">
        <v>10</v>
      </c>
      <c r="E4" s="82" t="s">
        <v>151</v>
      </c>
      <c r="F4" s="81" t="s">
        <v>150</v>
      </c>
      <c r="G4" s="80" t="s">
        <v>149</v>
      </c>
      <c r="H4" s="80" t="s">
        <v>148</v>
      </c>
      <c r="I4" s="80" t="s">
        <v>34</v>
      </c>
      <c r="J4" s="80" t="s">
        <v>147</v>
      </c>
    </row>
    <row r="5" spans="1:11" ht="39.75" customHeight="1" x14ac:dyDescent="0.25">
      <c r="A5" s="75" t="s">
        <v>6</v>
      </c>
      <c r="B5" s="75"/>
      <c r="C5" s="75"/>
      <c r="D5" s="75" t="s">
        <v>5</v>
      </c>
      <c r="E5" s="78"/>
      <c r="F5" s="79"/>
      <c r="G5" s="78"/>
      <c r="H5" s="78"/>
      <c r="I5" s="71">
        <f>I6+I14+I22+I32+I34+I37</f>
        <v>18699608.09</v>
      </c>
      <c r="J5" s="70">
        <v>1</v>
      </c>
    </row>
    <row r="6" spans="1:11" x14ac:dyDescent="0.25">
      <c r="A6" s="75" t="s">
        <v>33</v>
      </c>
      <c r="B6" s="75"/>
      <c r="C6" s="75"/>
      <c r="D6" s="74" t="s">
        <v>32</v>
      </c>
      <c r="E6" s="75"/>
      <c r="F6" s="73"/>
      <c r="G6" s="77"/>
      <c r="H6" s="77"/>
      <c r="I6" s="71">
        <f>SUM(I7:I13)</f>
        <v>535353.09</v>
      </c>
      <c r="J6" s="70">
        <v>0.98533508402414027</v>
      </c>
    </row>
    <row r="7" spans="1:11" s="59" customFormat="1" ht="27" x14ac:dyDescent="0.25">
      <c r="A7" s="68" t="s">
        <v>146</v>
      </c>
      <c r="B7" s="69" t="s">
        <v>145</v>
      </c>
      <c r="C7" s="68" t="s">
        <v>39</v>
      </c>
      <c r="D7" s="67" t="s">
        <v>144</v>
      </c>
      <c r="E7" s="66" t="s">
        <v>139</v>
      </c>
      <c r="F7" s="65" t="s">
        <v>143</v>
      </c>
      <c r="G7" s="64">
        <v>0.46100999999999998</v>
      </c>
      <c r="H7" s="63">
        <v>0.55000000000000004</v>
      </c>
      <c r="I7" s="62">
        <f>H7*F7</f>
        <v>35304.5</v>
      </c>
      <c r="J7" s="61">
        <v>3.8932598262020469E-5</v>
      </c>
      <c r="K7" s="60"/>
    </row>
    <row r="8" spans="1:11" s="59" customFormat="1" ht="27" x14ac:dyDescent="0.25">
      <c r="A8" s="68" t="s">
        <v>142</v>
      </c>
      <c r="B8" s="69" t="s">
        <v>141</v>
      </c>
      <c r="C8" s="68" t="s">
        <v>39</v>
      </c>
      <c r="D8" s="67" t="s">
        <v>140</v>
      </c>
      <c r="E8" s="66" t="s">
        <v>139</v>
      </c>
      <c r="F8" s="65" t="s">
        <v>138</v>
      </c>
      <c r="G8" s="64">
        <v>0.56159400000000004</v>
      </c>
      <c r="H8" s="63">
        <v>0.67</v>
      </c>
      <c r="I8" s="62">
        <f>H8*F8</f>
        <v>12902.19</v>
      </c>
      <c r="J8" s="61">
        <v>1.4049589807598691E-5</v>
      </c>
      <c r="K8" s="60"/>
    </row>
    <row r="9" spans="1:11" s="59" customFormat="1" ht="27" x14ac:dyDescent="0.25">
      <c r="A9" s="68" t="s">
        <v>137</v>
      </c>
      <c r="B9" s="69" t="s">
        <v>136</v>
      </c>
      <c r="C9" s="68" t="s">
        <v>39</v>
      </c>
      <c r="D9" s="67" t="s">
        <v>135</v>
      </c>
      <c r="E9" s="66" t="s">
        <v>43</v>
      </c>
      <c r="F9" s="65" t="s">
        <v>134</v>
      </c>
      <c r="G9" s="64">
        <v>1865.4224820000002</v>
      </c>
      <c r="H9" s="63">
        <v>2263.6799999999998</v>
      </c>
      <c r="I9" s="62">
        <f>H9*F9</f>
        <v>11318.4</v>
      </c>
      <c r="J9" s="61">
        <v>1.2189758357741599E-5</v>
      </c>
      <c r="K9" s="60"/>
    </row>
    <row r="10" spans="1:11" s="59" customFormat="1" ht="27" x14ac:dyDescent="0.25">
      <c r="A10" s="68" t="s">
        <v>133</v>
      </c>
      <c r="B10" s="69" t="s">
        <v>132</v>
      </c>
      <c r="C10" s="68" t="s">
        <v>39</v>
      </c>
      <c r="D10" s="67" t="s">
        <v>131</v>
      </c>
      <c r="E10" s="66" t="s">
        <v>61</v>
      </c>
      <c r="F10" s="65" t="s">
        <v>60</v>
      </c>
      <c r="G10" s="64">
        <v>0.39395399999999997</v>
      </c>
      <c r="H10" s="63">
        <v>0.47</v>
      </c>
      <c r="I10" s="62">
        <f>H10*F10</f>
        <v>65800</v>
      </c>
      <c r="J10" s="61">
        <v>0.45162503132712628</v>
      </c>
      <c r="K10" s="76"/>
    </row>
    <row r="11" spans="1:11" s="59" customFormat="1" ht="27" x14ac:dyDescent="0.25">
      <c r="A11" s="68" t="s">
        <v>130</v>
      </c>
      <c r="B11" s="69" t="s">
        <v>129</v>
      </c>
      <c r="C11" s="68" t="s">
        <v>39</v>
      </c>
      <c r="D11" s="67" t="s">
        <v>128</v>
      </c>
      <c r="E11" s="66" t="s">
        <v>43</v>
      </c>
      <c r="F11" s="65" t="s">
        <v>42</v>
      </c>
      <c r="G11" s="64">
        <v>2266.7442600000004</v>
      </c>
      <c r="H11" s="63">
        <v>2750.68</v>
      </c>
      <c r="I11" s="62">
        <f>H11*F11</f>
        <v>275068</v>
      </c>
      <c r="J11" s="61">
        <v>2.8893124705796219E-2</v>
      </c>
      <c r="K11" s="60"/>
    </row>
    <row r="12" spans="1:11" s="59" customFormat="1" ht="27" x14ac:dyDescent="0.25">
      <c r="A12" s="68" t="s">
        <v>127</v>
      </c>
      <c r="B12" s="69" t="s">
        <v>126</v>
      </c>
      <c r="C12" s="68" t="s">
        <v>39</v>
      </c>
      <c r="D12" s="67" t="s">
        <v>125</v>
      </c>
      <c r="E12" s="66" t="s">
        <v>61</v>
      </c>
      <c r="F12" s="65" t="s">
        <v>60</v>
      </c>
      <c r="G12" s="64">
        <v>0.47777399999999998</v>
      </c>
      <c r="H12" s="63">
        <v>0.57999999999999996</v>
      </c>
      <c r="I12" s="62">
        <f>H12*F12</f>
        <v>81200</v>
      </c>
      <c r="J12" s="61">
        <v>0.50469563964503861</v>
      </c>
      <c r="K12" s="60"/>
    </row>
    <row r="13" spans="1:11" s="59" customFormat="1" ht="27" x14ac:dyDescent="0.25">
      <c r="A13" s="68" t="s">
        <v>124</v>
      </c>
      <c r="B13" s="69" t="s">
        <v>123</v>
      </c>
      <c r="C13" s="68" t="s">
        <v>39</v>
      </c>
      <c r="D13" s="67" t="s">
        <v>122</v>
      </c>
      <c r="E13" s="66" t="s">
        <v>93</v>
      </c>
      <c r="F13" s="65" t="s">
        <v>121</v>
      </c>
      <c r="G13" s="64">
        <v>1.315974</v>
      </c>
      <c r="H13" s="63">
        <v>1.6</v>
      </c>
      <c r="I13" s="62">
        <f>H13*F13</f>
        <v>53760</v>
      </c>
      <c r="J13" s="61">
        <v>5.611639975180989E-5</v>
      </c>
      <c r="K13" s="60"/>
    </row>
    <row r="14" spans="1:11" x14ac:dyDescent="0.25">
      <c r="A14" s="75" t="s">
        <v>31</v>
      </c>
      <c r="B14" s="75"/>
      <c r="C14" s="75"/>
      <c r="D14" s="74" t="s">
        <v>120</v>
      </c>
      <c r="E14" s="73"/>
      <c r="F14" s="73"/>
      <c r="G14" s="73"/>
      <c r="H14" s="72"/>
      <c r="I14" s="71">
        <f>SUM(I15:I21)</f>
        <v>1065400</v>
      </c>
      <c r="J14" s="70">
        <v>1.1277427353631269E-3</v>
      </c>
      <c r="K14" s="53"/>
    </row>
    <row r="15" spans="1:11" s="59" customFormat="1" ht="27" x14ac:dyDescent="0.25">
      <c r="A15" s="68" t="s">
        <v>119</v>
      </c>
      <c r="B15" s="69" t="s">
        <v>118</v>
      </c>
      <c r="C15" s="68" t="s">
        <v>39</v>
      </c>
      <c r="D15" s="67" t="s">
        <v>117</v>
      </c>
      <c r="E15" s="66" t="s">
        <v>61</v>
      </c>
      <c r="F15" s="65" t="s">
        <v>60</v>
      </c>
      <c r="G15" s="64">
        <v>0.32689800000000002</v>
      </c>
      <c r="H15" s="63">
        <v>0.4</v>
      </c>
      <c r="I15" s="62">
        <f>H15*F15</f>
        <v>56000</v>
      </c>
      <c r="J15" s="61">
        <v>2.9534947237794677E-5</v>
      </c>
      <c r="K15" s="60"/>
    </row>
    <row r="16" spans="1:11" s="59" customFormat="1" ht="40.5" x14ac:dyDescent="0.25">
      <c r="A16" s="68" t="s">
        <v>116</v>
      </c>
      <c r="B16" s="69" t="s">
        <v>115</v>
      </c>
      <c r="C16" s="68" t="s">
        <v>50</v>
      </c>
      <c r="D16" s="67" t="s">
        <v>114</v>
      </c>
      <c r="E16" s="66" t="s">
        <v>93</v>
      </c>
      <c r="F16" s="65" t="s">
        <v>92</v>
      </c>
      <c r="G16" s="64">
        <v>7.0576439999999998</v>
      </c>
      <c r="H16" s="63">
        <v>8.5399999999999991</v>
      </c>
      <c r="I16" s="62">
        <f>H16*F16</f>
        <v>239119.99999999997</v>
      </c>
      <c r="J16" s="61">
        <v>2.5793853921007355E-4</v>
      </c>
      <c r="K16" s="60"/>
    </row>
    <row r="17" spans="1:11" s="59" customFormat="1" ht="33" customHeight="1" x14ac:dyDescent="0.25">
      <c r="A17" s="68" t="s">
        <v>113</v>
      </c>
      <c r="B17" s="69" t="s">
        <v>112</v>
      </c>
      <c r="C17" s="68" t="s">
        <v>50</v>
      </c>
      <c r="D17" s="67" t="s">
        <v>111</v>
      </c>
      <c r="E17" s="66" t="s">
        <v>61</v>
      </c>
      <c r="F17" s="65" t="s">
        <v>60</v>
      </c>
      <c r="G17" s="64">
        <v>0.92202000000000006</v>
      </c>
      <c r="H17" s="63">
        <v>1.1100000000000001</v>
      </c>
      <c r="I17" s="62">
        <f>H17*F17</f>
        <v>155400</v>
      </c>
      <c r="J17" s="61">
        <v>1.6982594661731941E-4</v>
      </c>
      <c r="K17" s="60"/>
    </row>
    <row r="18" spans="1:11" s="59" customFormat="1" ht="40.5" x14ac:dyDescent="0.25">
      <c r="A18" s="68" t="s">
        <v>110</v>
      </c>
      <c r="B18" s="69" t="s">
        <v>109</v>
      </c>
      <c r="C18" s="68" t="s">
        <v>50</v>
      </c>
      <c r="D18" s="67" t="s">
        <v>108</v>
      </c>
      <c r="E18" s="66" t="s">
        <v>107</v>
      </c>
      <c r="F18" s="65" t="s">
        <v>106</v>
      </c>
      <c r="G18" s="64">
        <v>2.1122640000000001</v>
      </c>
      <c r="H18" s="63">
        <v>2.56</v>
      </c>
      <c r="I18" s="62">
        <f>H18*F18</f>
        <v>161280</v>
      </c>
      <c r="J18" s="61">
        <v>1.7388700186251617E-4</v>
      </c>
      <c r="K18" s="60"/>
    </row>
    <row r="19" spans="1:11" s="59" customFormat="1" ht="27" x14ac:dyDescent="0.25">
      <c r="A19" s="68" t="s">
        <v>105</v>
      </c>
      <c r="B19" s="69" t="s">
        <v>72</v>
      </c>
      <c r="C19" s="68" t="s">
        <v>50</v>
      </c>
      <c r="D19" s="67" t="s">
        <v>104</v>
      </c>
      <c r="E19" s="66" t="s">
        <v>66</v>
      </c>
      <c r="F19" s="65" t="s">
        <v>101</v>
      </c>
      <c r="G19" s="64">
        <v>0.55321200000000004</v>
      </c>
      <c r="H19" s="63">
        <v>0.66</v>
      </c>
      <c r="I19" s="62">
        <f>H19*F19</f>
        <v>207900</v>
      </c>
      <c r="J19" s="61">
        <v>2.2981880819408985E-4</v>
      </c>
      <c r="K19" s="60"/>
    </row>
    <row r="20" spans="1:11" s="59" customFormat="1" ht="28.5" customHeight="1" x14ac:dyDescent="0.25">
      <c r="A20" s="68" t="s">
        <v>103</v>
      </c>
      <c r="B20" s="69" t="s">
        <v>68</v>
      </c>
      <c r="C20" s="68" t="s">
        <v>50</v>
      </c>
      <c r="D20" s="67" t="s">
        <v>102</v>
      </c>
      <c r="E20" s="66" t="s">
        <v>66</v>
      </c>
      <c r="F20" s="65" t="s">
        <v>101</v>
      </c>
      <c r="G20" s="64">
        <v>0.45262800000000003</v>
      </c>
      <c r="H20" s="63">
        <v>0.54</v>
      </c>
      <c r="I20" s="62">
        <f>H20*F20</f>
        <v>170100</v>
      </c>
      <c r="J20" s="61">
        <v>1.8551638733739782E-4</v>
      </c>
      <c r="K20" s="60"/>
    </row>
    <row r="21" spans="1:11" s="59" customFormat="1" x14ac:dyDescent="0.25">
      <c r="A21" s="68" t="s">
        <v>100</v>
      </c>
      <c r="B21" s="69" t="s">
        <v>99</v>
      </c>
      <c r="C21" s="68" t="s">
        <v>50</v>
      </c>
      <c r="D21" s="67" t="s">
        <v>98</v>
      </c>
      <c r="E21" s="66" t="s">
        <v>93</v>
      </c>
      <c r="F21" s="65" t="s">
        <v>97</v>
      </c>
      <c r="G21" s="64">
        <v>1.4919960000000001</v>
      </c>
      <c r="H21" s="63">
        <v>1.8</v>
      </c>
      <c r="I21" s="62">
        <f>H21*F21</f>
        <v>75600</v>
      </c>
      <c r="J21" s="61">
        <v>8.1221104903935365E-5</v>
      </c>
      <c r="K21" s="60"/>
    </row>
    <row r="22" spans="1:11" x14ac:dyDescent="0.25">
      <c r="A22" s="75" t="s">
        <v>29</v>
      </c>
      <c r="B22" s="75"/>
      <c r="C22" s="75"/>
      <c r="D22" s="74" t="s">
        <v>28</v>
      </c>
      <c r="E22" s="73"/>
      <c r="F22" s="73"/>
      <c r="G22" s="73"/>
      <c r="H22" s="72"/>
      <c r="I22" s="71">
        <f>SUM(I23:I31)</f>
        <v>14834444.800000001</v>
      </c>
      <c r="J22" s="70">
        <v>1.1062063440864476E-2</v>
      </c>
      <c r="K22" s="53"/>
    </row>
    <row r="23" spans="1:11" s="59" customFormat="1" ht="27" x14ac:dyDescent="0.25">
      <c r="A23" s="68" t="s">
        <v>96</v>
      </c>
      <c r="B23" s="69" t="s">
        <v>95</v>
      </c>
      <c r="C23" s="68" t="s">
        <v>50</v>
      </c>
      <c r="D23" s="67" t="s">
        <v>94</v>
      </c>
      <c r="E23" s="66" t="s">
        <v>93</v>
      </c>
      <c r="F23" s="65" t="s">
        <v>92</v>
      </c>
      <c r="G23" s="64">
        <v>10.133838000000001</v>
      </c>
      <c r="H23" s="63">
        <v>12.29</v>
      </c>
      <c r="I23" s="62">
        <f>H23*F23</f>
        <v>344120</v>
      </c>
      <c r="J23" s="61">
        <v>3.7263258431684287E-4</v>
      </c>
      <c r="K23" s="60"/>
    </row>
    <row r="24" spans="1:11" s="59" customFormat="1" ht="27" x14ac:dyDescent="0.25">
      <c r="A24" s="68" t="s">
        <v>91</v>
      </c>
      <c r="B24" s="69" t="s">
        <v>72</v>
      </c>
      <c r="C24" s="68" t="s">
        <v>50</v>
      </c>
      <c r="D24" s="67" t="s">
        <v>90</v>
      </c>
      <c r="E24" s="66" t="s">
        <v>66</v>
      </c>
      <c r="F24" s="65" t="s">
        <v>89</v>
      </c>
      <c r="G24" s="64">
        <v>0.55321200000000004</v>
      </c>
      <c r="H24" s="63">
        <v>0.66</v>
      </c>
      <c r="I24" s="62">
        <f>H24*F24</f>
        <v>277200</v>
      </c>
      <c r="J24" s="61">
        <v>3.0642507759211978E-4</v>
      </c>
      <c r="K24" s="60"/>
    </row>
    <row r="25" spans="1:11" s="59" customFormat="1" ht="27" x14ac:dyDescent="0.25">
      <c r="A25" s="68" t="s">
        <v>88</v>
      </c>
      <c r="B25" s="69" t="s">
        <v>68</v>
      </c>
      <c r="C25" s="68" t="s">
        <v>50</v>
      </c>
      <c r="D25" s="67" t="s">
        <v>87</v>
      </c>
      <c r="E25" s="66" t="s">
        <v>66</v>
      </c>
      <c r="F25" s="65" t="s">
        <v>86</v>
      </c>
      <c r="G25" s="64">
        <v>0.45262800000000003</v>
      </c>
      <c r="H25" s="63">
        <v>0.54</v>
      </c>
      <c r="I25" s="62">
        <f>H25*F25</f>
        <v>340200</v>
      </c>
      <c r="J25" s="61">
        <v>3.7103277467479565E-4</v>
      </c>
      <c r="K25" s="60"/>
    </row>
    <row r="26" spans="1:11" s="59" customFormat="1" ht="40.5" x14ac:dyDescent="0.25">
      <c r="A26" s="68" t="s">
        <v>85</v>
      </c>
      <c r="B26" s="69" t="s">
        <v>84</v>
      </c>
      <c r="C26" s="68" t="s">
        <v>83</v>
      </c>
      <c r="D26" s="67" t="s">
        <v>82</v>
      </c>
      <c r="E26" s="66" t="s">
        <v>61</v>
      </c>
      <c r="F26" s="65" t="s">
        <v>60</v>
      </c>
      <c r="G26" s="64">
        <v>15.288767999999999</v>
      </c>
      <c r="H26" s="63">
        <v>18.55</v>
      </c>
      <c r="I26" s="62">
        <f>H26*F26</f>
        <v>2597000</v>
      </c>
      <c r="J26" s="61">
        <v>3.6426434926613437E-3</v>
      </c>
      <c r="K26" s="60"/>
    </row>
    <row r="27" spans="1:11" s="59" customFormat="1" ht="27" x14ac:dyDescent="0.25">
      <c r="A27" s="68" t="s">
        <v>81</v>
      </c>
      <c r="B27" s="69" t="s">
        <v>80</v>
      </c>
      <c r="C27" s="68" t="s">
        <v>50</v>
      </c>
      <c r="D27" s="67" t="s">
        <v>79</v>
      </c>
      <c r="E27" s="66" t="s">
        <v>66</v>
      </c>
      <c r="F27" s="65" t="s">
        <v>78</v>
      </c>
      <c r="G27" s="64">
        <v>1.3914119999999999</v>
      </c>
      <c r="H27" s="63">
        <v>1.68</v>
      </c>
      <c r="I27" s="62">
        <f>H27*F27</f>
        <v>451584</v>
      </c>
      <c r="J27" s="61">
        <v>4.914615220369034E-4</v>
      </c>
      <c r="K27" s="60"/>
    </row>
    <row r="28" spans="1:11" s="59" customFormat="1" ht="27" x14ac:dyDescent="0.25">
      <c r="A28" s="68" t="s">
        <v>77</v>
      </c>
      <c r="B28" s="69" t="s">
        <v>76</v>
      </c>
      <c r="C28" s="68" t="s">
        <v>50</v>
      </c>
      <c r="D28" s="67" t="s">
        <v>75</v>
      </c>
      <c r="E28" s="66" t="s">
        <v>66</v>
      </c>
      <c r="F28" s="65" t="s">
        <v>74</v>
      </c>
      <c r="G28" s="64">
        <v>1.1483340000000002</v>
      </c>
      <c r="H28" s="63">
        <v>1.39</v>
      </c>
      <c r="I28" s="62">
        <f>H28*F28</f>
        <v>2615424</v>
      </c>
      <c r="J28" s="61">
        <v>2.8282665474912184E-3</v>
      </c>
      <c r="K28" s="60"/>
    </row>
    <row r="29" spans="1:11" s="59" customFormat="1" ht="27" x14ac:dyDescent="0.25">
      <c r="A29" s="68" t="s">
        <v>73</v>
      </c>
      <c r="B29" s="69" t="s">
        <v>72</v>
      </c>
      <c r="C29" s="68" t="s">
        <v>50</v>
      </c>
      <c r="D29" s="67" t="s">
        <v>71</v>
      </c>
      <c r="E29" s="66" t="s">
        <v>66</v>
      </c>
      <c r="F29" s="65" t="s">
        <v>70</v>
      </c>
      <c r="G29" s="64">
        <v>0.55321200000000004</v>
      </c>
      <c r="H29" s="63">
        <v>0.66</v>
      </c>
      <c r="I29" s="62">
        <f>H29*F29</f>
        <v>9055.2000000000007</v>
      </c>
      <c r="J29" s="61">
        <v>1.0009885868009247E-5</v>
      </c>
      <c r="K29" s="60"/>
    </row>
    <row r="30" spans="1:11" s="59" customFormat="1" ht="27" x14ac:dyDescent="0.25">
      <c r="A30" s="68" t="s">
        <v>69</v>
      </c>
      <c r="B30" s="69" t="s">
        <v>68</v>
      </c>
      <c r="C30" s="68" t="s">
        <v>50</v>
      </c>
      <c r="D30" s="67" t="s">
        <v>67</v>
      </c>
      <c r="E30" s="66" t="s">
        <v>66</v>
      </c>
      <c r="F30" s="65" t="s">
        <v>65</v>
      </c>
      <c r="G30" s="64">
        <v>0.45262800000000003</v>
      </c>
      <c r="H30" s="63">
        <v>0.54</v>
      </c>
      <c r="I30" s="62">
        <f>H30*F30</f>
        <v>51861.600000000006</v>
      </c>
      <c r="J30" s="61">
        <v>5.6561885205979958E-5</v>
      </c>
      <c r="K30" s="60"/>
    </row>
    <row r="31" spans="1:11" s="59" customFormat="1" ht="27" x14ac:dyDescent="0.25">
      <c r="A31" s="68" t="s">
        <v>64</v>
      </c>
      <c r="B31" s="69" t="s">
        <v>63</v>
      </c>
      <c r="C31" s="68" t="s">
        <v>39</v>
      </c>
      <c r="D31" s="67" t="s">
        <v>62</v>
      </c>
      <c r="E31" s="66" t="s">
        <v>61</v>
      </c>
      <c r="F31" s="65" t="s">
        <v>60</v>
      </c>
      <c r="G31" s="64">
        <v>50.493168000000004</v>
      </c>
      <c r="H31" s="63">
        <v>58.2</v>
      </c>
      <c r="I31" s="62">
        <f>H31*F31</f>
        <v>8148000</v>
      </c>
      <c r="J31" s="61">
        <v>2.9830296710172625E-3</v>
      </c>
      <c r="K31" s="60"/>
    </row>
    <row r="32" spans="1:11" x14ac:dyDescent="0.25">
      <c r="A32" s="75" t="s">
        <v>27</v>
      </c>
      <c r="B32" s="75"/>
      <c r="C32" s="75"/>
      <c r="D32" s="74" t="s">
        <v>26</v>
      </c>
      <c r="E32" s="73"/>
      <c r="F32" s="73"/>
      <c r="G32" s="73"/>
      <c r="H32" s="72"/>
      <c r="I32" s="71">
        <f>I33</f>
        <v>2196400</v>
      </c>
      <c r="J32" s="70">
        <v>2.4046369542771169E-3</v>
      </c>
      <c r="K32" s="53"/>
    </row>
    <row r="33" spans="1:11" s="59" customFormat="1" x14ac:dyDescent="0.25">
      <c r="A33" s="68" t="s">
        <v>59</v>
      </c>
      <c r="B33" s="69" t="s">
        <v>58</v>
      </c>
      <c r="C33" s="68" t="s">
        <v>50</v>
      </c>
      <c r="D33" s="67" t="s">
        <v>57</v>
      </c>
      <c r="E33" s="66" t="s">
        <v>37</v>
      </c>
      <c r="F33" s="65" t="s">
        <v>56</v>
      </c>
      <c r="G33" s="64">
        <v>45.254418000000001</v>
      </c>
      <c r="H33" s="63">
        <v>54.91</v>
      </c>
      <c r="I33" s="62">
        <f>H33*F33</f>
        <v>2196400</v>
      </c>
      <c r="J33" s="61">
        <v>2.4046369542771169E-3</v>
      </c>
      <c r="K33" s="60"/>
    </row>
    <row r="34" spans="1:11" x14ac:dyDescent="0.25">
      <c r="A34" s="75" t="s">
        <v>25</v>
      </c>
      <c r="B34" s="75"/>
      <c r="C34" s="75"/>
      <c r="D34" s="74" t="s">
        <v>24</v>
      </c>
      <c r="E34" s="73"/>
      <c r="F34" s="73"/>
      <c r="G34" s="73"/>
      <c r="H34" s="72"/>
      <c r="I34" s="71">
        <f>SUM(I35:I36)</f>
        <v>27637.200000000001</v>
      </c>
      <c r="J34" s="70">
        <v>2.9236433306784109E-5</v>
      </c>
      <c r="K34" s="53"/>
    </row>
    <row r="35" spans="1:11" s="59" customFormat="1" ht="27" x14ac:dyDescent="0.25">
      <c r="A35" s="68" t="s">
        <v>55</v>
      </c>
      <c r="B35" s="69" t="s">
        <v>54</v>
      </c>
      <c r="C35" s="68" t="s">
        <v>50</v>
      </c>
      <c r="D35" s="67" t="s">
        <v>53</v>
      </c>
      <c r="E35" s="66" t="s">
        <v>48</v>
      </c>
      <c r="F35" s="65" t="s">
        <v>47</v>
      </c>
      <c r="G35" s="64">
        <v>208.83753000000002</v>
      </c>
      <c r="H35" s="63">
        <v>253.42</v>
      </c>
      <c r="I35" s="62">
        <f>H35*F35</f>
        <v>10136.799999999999</v>
      </c>
      <c r="J35" s="61">
        <v>1.0765839874690895E-5</v>
      </c>
      <c r="K35" s="60"/>
    </row>
    <row r="36" spans="1:11" s="59" customFormat="1" ht="27" x14ac:dyDescent="0.25">
      <c r="A36" s="68" t="s">
        <v>52</v>
      </c>
      <c r="B36" s="69" t="s">
        <v>51</v>
      </c>
      <c r="C36" s="68" t="s">
        <v>50</v>
      </c>
      <c r="D36" s="67" t="s">
        <v>49</v>
      </c>
      <c r="E36" s="66" t="s">
        <v>48</v>
      </c>
      <c r="F36" s="65" t="s">
        <v>47</v>
      </c>
      <c r="G36" s="64">
        <v>360.54334799999998</v>
      </c>
      <c r="H36" s="63">
        <v>437.51</v>
      </c>
      <c r="I36" s="62">
        <f>H36*F36</f>
        <v>17500.400000000001</v>
      </c>
      <c r="J36" s="61">
        <v>1.8470593432093214E-5</v>
      </c>
      <c r="K36" s="60"/>
    </row>
    <row r="37" spans="1:11" x14ac:dyDescent="0.25">
      <c r="A37" s="75" t="s">
        <v>23</v>
      </c>
      <c r="B37" s="75"/>
      <c r="C37" s="75"/>
      <c r="D37" s="74" t="s">
        <v>22</v>
      </c>
      <c r="E37" s="73"/>
      <c r="F37" s="73"/>
      <c r="G37" s="73"/>
      <c r="H37" s="72"/>
      <c r="I37" s="71">
        <f>SUM(I38:I39)</f>
        <v>40373</v>
      </c>
      <c r="J37" s="70">
        <v>4.123641204819714E-5</v>
      </c>
      <c r="K37" s="53"/>
    </row>
    <row r="38" spans="1:11" s="59" customFormat="1" ht="27" x14ac:dyDescent="0.25">
      <c r="A38" s="68" t="s">
        <v>46</v>
      </c>
      <c r="B38" s="69" t="s">
        <v>45</v>
      </c>
      <c r="C38" s="68" t="s">
        <v>39</v>
      </c>
      <c r="D38" s="67" t="s">
        <v>44</v>
      </c>
      <c r="E38" s="66" t="s">
        <v>43</v>
      </c>
      <c r="F38" s="65" t="s">
        <v>42</v>
      </c>
      <c r="G38" s="64">
        <v>168.14292</v>
      </c>
      <c r="H38" s="63">
        <v>204.03</v>
      </c>
      <c r="I38" s="62">
        <f>H38*F38</f>
        <v>20403</v>
      </c>
      <c r="J38" s="61">
        <v>2.1397014454238037E-5</v>
      </c>
      <c r="K38" s="60"/>
    </row>
    <row r="39" spans="1:11" s="59" customFormat="1" ht="39" customHeight="1" x14ac:dyDescent="0.25">
      <c r="A39" s="68" t="s">
        <v>41</v>
      </c>
      <c r="B39" s="69" t="s">
        <v>40</v>
      </c>
      <c r="C39" s="68" t="s">
        <v>39</v>
      </c>
      <c r="D39" s="67" t="s">
        <v>38</v>
      </c>
      <c r="E39" s="66" t="s">
        <v>37</v>
      </c>
      <c r="F39" s="65" t="s">
        <v>36</v>
      </c>
      <c r="G39" s="64">
        <v>16.462247999999999</v>
      </c>
      <c r="H39" s="63">
        <v>19.97</v>
      </c>
      <c r="I39" s="62">
        <f>H39*F39</f>
        <v>19970</v>
      </c>
      <c r="J39" s="61">
        <v>1.9839397593959103E-5</v>
      </c>
      <c r="K39" s="60"/>
    </row>
    <row r="40" spans="1:11" ht="14.25" customHeight="1" x14ac:dyDescent="0.25">
      <c r="A40" s="58" t="s">
        <v>35</v>
      </c>
      <c r="B40" s="57"/>
      <c r="C40" s="57"/>
      <c r="D40" s="57"/>
      <c r="E40" s="57"/>
      <c r="F40" s="57"/>
      <c r="G40" s="57"/>
      <c r="H40" s="56"/>
      <c r="I40" s="55">
        <f>I37+I34+I32+I22+I14+I6</f>
        <v>18699608.09</v>
      </c>
      <c r="J40" s="54"/>
      <c r="K40" s="53"/>
    </row>
    <row r="41" spans="1:11" x14ac:dyDescent="0.25">
      <c r="A41" s="51"/>
      <c r="B41" s="51"/>
      <c r="C41" s="51"/>
      <c r="D41" s="51"/>
      <c r="E41" s="51"/>
      <c r="F41" s="52"/>
      <c r="G41" s="51"/>
      <c r="H41" s="51"/>
      <c r="I41" s="51"/>
      <c r="J41" s="51"/>
    </row>
    <row r="42" spans="1:11" x14ac:dyDescent="0.25">
      <c r="A42" s="50"/>
      <c r="B42" s="49"/>
      <c r="C42" s="49"/>
      <c r="D42" s="49"/>
      <c r="E42" s="49"/>
      <c r="F42" s="49"/>
      <c r="G42" s="49"/>
      <c r="H42" s="49"/>
      <c r="I42" s="49"/>
      <c r="J42" s="49"/>
    </row>
    <row r="43" spans="1:11" ht="15" customHeight="1" x14ac:dyDescent="0.25">
      <c r="A43" s="48" t="s">
        <v>3</v>
      </c>
      <c r="B43" s="48"/>
      <c r="C43" s="48"/>
      <c r="D43" s="48"/>
      <c r="E43" s="48"/>
      <c r="F43" s="48"/>
      <c r="G43" s="48"/>
      <c r="H43" s="48"/>
      <c r="I43" s="48"/>
      <c r="J43" s="48"/>
    </row>
    <row r="44" spans="1:11" ht="15" customHeight="1" x14ac:dyDescent="0.25">
      <c r="A44" s="48" t="s">
        <v>2</v>
      </c>
      <c r="B44" s="48"/>
      <c r="C44" s="48"/>
      <c r="D44" s="48"/>
      <c r="E44" s="48"/>
      <c r="F44" s="48"/>
      <c r="G44" s="48"/>
      <c r="H44" s="48"/>
      <c r="I44" s="48"/>
      <c r="J44" s="48"/>
    </row>
    <row r="45" spans="1:11" ht="15" customHeight="1" x14ac:dyDescent="0.25">
      <c r="A45" s="48" t="s">
        <v>1</v>
      </c>
      <c r="B45" s="48"/>
      <c r="C45" s="48"/>
      <c r="D45" s="48"/>
      <c r="E45" s="48"/>
      <c r="F45" s="48"/>
      <c r="G45" s="48"/>
      <c r="H45" s="48"/>
      <c r="I45" s="48"/>
      <c r="J45" s="48"/>
    </row>
    <row r="46" spans="1:11" ht="15" customHeight="1" x14ac:dyDescent="0.25">
      <c r="A46" s="48" t="s">
        <v>0</v>
      </c>
      <c r="B46" s="48"/>
      <c r="C46" s="48"/>
      <c r="D46" s="48"/>
      <c r="E46" s="48"/>
      <c r="F46" s="48"/>
      <c r="G46" s="48"/>
      <c r="H46" s="48"/>
      <c r="I46" s="48"/>
      <c r="J46" s="48"/>
    </row>
  </sheetData>
  <mergeCells count="11">
    <mergeCell ref="A3:J3"/>
    <mergeCell ref="E1:F1"/>
    <mergeCell ref="I1:J1"/>
    <mergeCell ref="E2:F2"/>
    <mergeCell ref="I2:J2"/>
    <mergeCell ref="A43:J43"/>
    <mergeCell ref="A44:J44"/>
    <mergeCell ref="A45:J45"/>
    <mergeCell ref="A46:J46"/>
    <mergeCell ref="A42:J42"/>
    <mergeCell ref="A40:H40"/>
  </mergeCells>
  <pageMargins left="0.51181102362204722" right="0.51181102362204722" top="1.1811023622047245" bottom="1.4566929133858268" header="0.15748031496062992" footer="0.19685039370078741"/>
  <pageSetup paperSize="9" scale="78" fitToHeight="0" orientation="landscape" r:id="rId1"/>
  <headerFooter>
    <oddHeader>&amp;L &amp;G</oddHeader>
    <oddFooter>&amp;L 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C85F6-F022-4E86-B605-7780A0A2E0CC}">
  <sheetPr>
    <pageSetUpPr fitToPage="1"/>
  </sheetPr>
  <dimension ref="A1:K399"/>
  <sheetViews>
    <sheetView showOutlineSymbols="0" showWhiteSpace="0" topLeftCell="A395" workbookViewId="0">
      <selection activeCell="D417" sqref="D417"/>
    </sheetView>
  </sheetViews>
  <sheetFormatPr defaultRowHeight="11.25" x14ac:dyDescent="0.2"/>
  <cols>
    <col min="1" max="1" width="9.42578125" style="87" bestFit="1" customWidth="1"/>
    <col min="2" max="2" width="8.7109375" style="87" bestFit="1" customWidth="1"/>
    <col min="3" max="3" width="7.140625" style="87" bestFit="1" customWidth="1"/>
    <col min="4" max="4" width="68.5703125" style="87" bestFit="1" customWidth="1"/>
    <col min="5" max="5" width="11.7109375" style="87" bestFit="1" customWidth="1"/>
    <col min="6" max="6" width="9.85546875" style="87" bestFit="1" customWidth="1"/>
    <col min="7" max="7" width="10.42578125" style="87" bestFit="1" customWidth="1"/>
    <col min="8" max="8" width="10" style="87" bestFit="1" customWidth="1"/>
    <col min="9" max="9" width="11" style="87" bestFit="1" customWidth="1"/>
    <col min="10" max="10" width="11.85546875" style="87" bestFit="1" customWidth="1"/>
    <col min="11" max="11" width="23.42578125" style="87" bestFit="1" customWidth="1"/>
    <col min="12" max="16384" width="9.140625" style="87"/>
  </cols>
  <sheetData>
    <row r="1" spans="1:11" x14ac:dyDescent="0.2">
      <c r="A1" s="177"/>
      <c r="B1" s="177"/>
      <c r="C1" s="176" t="s">
        <v>400</v>
      </c>
      <c r="D1" s="176"/>
      <c r="E1" s="176" t="s">
        <v>19</v>
      </c>
      <c r="F1" s="176"/>
      <c r="G1" s="176" t="s">
        <v>18</v>
      </c>
      <c r="H1" s="176"/>
      <c r="I1" s="176" t="s">
        <v>16</v>
      </c>
      <c r="J1" s="176"/>
    </row>
    <row r="2" spans="1:11" ht="41.25" customHeight="1" x14ac:dyDescent="0.2">
      <c r="A2" s="177"/>
      <c r="B2" s="177"/>
      <c r="C2" s="176" t="s">
        <v>5</v>
      </c>
      <c r="D2" s="176"/>
      <c r="E2" s="176" t="s">
        <v>14</v>
      </c>
      <c r="F2" s="176"/>
      <c r="G2" s="176" t="s">
        <v>401</v>
      </c>
      <c r="H2" s="176"/>
      <c r="I2" s="176" t="s">
        <v>13</v>
      </c>
      <c r="J2" s="176"/>
    </row>
    <row r="3" spans="1:11" x14ac:dyDescent="0.2">
      <c r="A3" s="175" t="s">
        <v>400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1" x14ac:dyDescent="0.2">
      <c r="A4" s="175" t="s">
        <v>399</v>
      </c>
      <c r="B4" s="174"/>
      <c r="C4" s="174"/>
      <c r="D4" s="174"/>
      <c r="E4" s="174"/>
      <c r="F4" s="174"/>
      <c r="G4" s="174"/>
      <c r="H4" s="174"/>
      <c r="I4" s="174"/>
      <c r="J4" s="174"/>
    </row>
    <row r="5" spans="1:11" x14ac:dyDescent="0.2">
      <c r="A5" s="134" t="s">
        <v>146</v>
      </c>
      <c r="B5" s="132" t="s">
        <v>153</v>
      </c>
      <c r="C5" s="134" t="s">
        <v>152</v>
      </c>
      <c r="D5" s="134" t="s">
        <v>10</v>
      </c>
      <c r="E5" s="137" t="s">
        <v>175</v>
      </c>
      <c r="F5" s="137"/>
      <c r="G5" s="144" t="s">
        <v>151</v>
      </c>
      <c r="H5" s="132" t="s">
        <v>150</v>
      </c>
      <c r="I5" s="132" t="s">
        <v>149</v>
      </c>
      <c r="J5" s="132" t="s">
        <v>34</v>
      </c>
    </row>
    <row r="6" spans="1:11" ht="22.5" x14ac:dyDescent="0.2">
      <c r="A6" s="142" t="s">
        <v>174</v>
      </c>
      <c r="B6" s="143" t="s">
        <v>145</v>
      </c>
      <c r="C6" s="142" t="s">
        <v>39</v>
      </c>
      <c r="D6" s="142" t="s">
        <v>144</v>
      </c>
      <c r="E6" s="141" t="s">
        <v>396</v>
      </c>
      <c r="F6" s="141"/>
      <c r="G6" s="140" t="s">
        <v>139</v>
      </c>
      <c r="H6" s="139">
        <v>1</v>
      </c>
      <c r="I6" s="138">
        <v>0.46</v>
      </c>
      <c r="J6" s="138">
        <v>0.46</v>
      </c>
    </row>
    <row r="7" spans="1:11" ht="22.5" x14ac:dyDescent="0.2">
      <c r="A7" s="159" t="s">
        <v>171</v>
      </c>
      <c r="B7" s="160" t="s">
        <v>398</v>
      </c>
      <c r="C7" s="159" t="s">
        <v>50</v>
      </c>
      <c r="D7" s="159" t="s">
        <v>397</v>
      </c>
      <c r="E7" s="158" t="s">
        <v>244</v>
      </c>
      <c r="F7" s="158"/>
      <c r="G7" s="157" t="s">
        <v>187</v>
      </c>
      <c r="H7" s="156">
        <v>1</v>
      </c>
      <c r="I7" s="153">
        <v>0.46</v>
      </c>
      <c r="J7" s="153">
        <v>0.46</v>
      </c>
      <c r="K7" s="165"/>
    </row>
    <row r="8" spans="1:11" s="149" customFormat="1" x14ac:dyDescent="0.2">
      <c r="A8" s="127" t="s">
        <v>304</v>
      </c>
      <c r="B8" s="127"/>
      <c r="C8" s="127"/>
      <c r="D8" s="127"/>
      <c r="E8" s="127"/>
      <c r="F8" s="127"/>
      <c r="G8" s="127"/>
      <c r="H8" s="127"/>
      <c r="I8" s="127"/>
      <c r="J8" s="150">
        <v>0.46</v>
      </c>
    </row>
    <row r="9" spans="1:11" s="149" customFormat="1" x14ac:dyDescent="0.2">
      <c r="A9" s="152" t="s">
        <v>303</v>
      </c>
      <c r="B9" s="152"/>
      <c r="C9" s="152"/>
      <c r="D9" s="152"/>
      <c r="E9" s="152"/>
      <c r="F9" s="152"/>
      <c r="G9" s="152"/>
      <c r="H9" s="152"/>
      <c r="I9" s="151">
        <v>0.2135</v>
      </c>
      <c r="J9" s="150">
        <v>9.0000000000000024E-2</v>
      </c>
    </row>
    <row r="10" spans="1:11" ht="12" customHeight="1" thickBot="1" x14ac:dyDescent="0.25">
      <c r="A10" s="148" t="s">
        <v>302</v>
      </c>
      <c r="B10" s="148"/>
      <c r="C10" s="148"/>
      <c r="D10" s="148"/>
      <c r="E10" s="148"/>
      <c r="F10" s="148"/>
      <c r="G10" s="148"/>
      <c r="H10" s="148"/>
      <c r="I10" s="148"/>
      <c r="J10" s="147">
        <v>0.55000000000000004</v>
      </c>
    </row>
    <row r="11" spans="1:11" ht="12" thickTop="1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</row>
    <row r="12" spans="1:11" x14ac:dyDescent="0.2">
      <c r="A12" s="134" t="s">
        <v>142</v>
      </c>
      <c r="B12" s="132" t="s">
        <v>153</v>
      </c>
      <c r="C12" s="134" t="s">
        <v>152</v>
      </c>
      <c r="D12" s="134" t="s">
        <v>10</v>
      </c>
      <c r="E12" s="137" t="s">
        <v>175</v>
      </c>
      <c r="F12" s="137"/>
      <c r="G12" s="144" t="s">
        <v>151</v>
      </c>
      <c r="H12" s="132" t="s">
        <v>150</v>
      </c>
      <c r="I12" s="132" t="s">
        <v>149</v>
      </c>
      <c r="J12" s="132" t="s">
        <v>34</v>
      </c>
    </row>
    <row r="13" spans="1:11" ht="22.5" x14ac:dyDescent="0.2">
      <c r="A13" s="142" t="s">
        <v>174</v>
      </c>
      <c r="B13" s="143" t="s">
        <v>141</v>
      </c>
      <c r="C13" s="142" t="s">
        <v>39</v>
      </c>
      <c r="D13" s="142" t="s">
        <v>140</v>
      </c>
      <c r="E13" s="141" t="s">
        <v>396</v>
      </c>
      <c r="F13" s="141"/>
      <c r="G13" s="140" t="s">
        <v>139</v>
      </c>
      <c r="H13" s="139">
        <v>1</v>
      </c>
      <c r="I13" s="138">
        <v>0.56000000000000005</v>
      </c>
      <c r="J13" s="138">
        <v>0.56000000000000005</v>
      </c>
    </row>
    <row r="14" spans="1:11" ht="22.5" x14ac:dyDescent="0.2">
      <c r="A14" s="172" t="s">
        <v>171</v>
      </c>
      <c r="B14" s="173" t="s">
        <v>395</v>
      </c>
      <c r="C14" s="172" t="s">
        <v>50</v>
      </c>
      <c r="D14" s="172" t="s">
        <v>394</v>
      </c>
      <c r="E14" s="171" t="s">
        <v>244</v>
      </c>
      <c r="F14" s="171"/>
      <c r="G14" s="170" t="s">
        <v>187</v>
      </c>
      <c r="H14" s="169">
        <v>1</v>
      </c>
      <c r="I14" s="168">
        <v>0.56000000000000005</v>
      </c>
      <c r="J14" s="168">
        <v>0.56000000000000005</v>
      </c>
    </row>
    <row r="15" spans="1:11" s="149" customFormat="1" x14ac:dyDescent="0.2">
      <c r="A15" s="127" t="s">
        <v>304</v>
      </c>
      <c r="B15" s="127"/>
      <c r="C15" s="127"/>
      <c r="D15" s="127"/>
      <c r="E15" s="127"/>
      <c r="F15" s="127"/>
      <c r="G15" s="127"/>
      <c r="H15" s="127"/>
      <c r="I15" s="127"/>
      <c r="J15" s="150">
        <v>0.56000000000000005</v>
      </c>
    </row>
    <row r="16" spans="1:11" s="149" customFormat="1" x14ac:dyDescent="0.2">
      <c r="A16" s="152" t="s">
        <v>303</v>
      </c>
      <c r="B16" s="152"/>
      <c r="C16" s="152"/>
      <c r="D16" s="152"/>
      <c r="E16" s="152"/>
      <c r="F16" s="152"/>
      <c r="G16" s="152"/>
      <c r="H16" s="152"/>
      <c r="I16" s="151">
        <v>0.2135</v>
      </c>
      <c r="J16" s="150">
        <v>0.11</v>
      </c>
    </row>
    <row r="17" spans="1:11" ht="12" customHeight="1" thickBot="1" x14ac:dyDescent="0.25">
      <c r="A17" s="148" t="s">
        <v>302</v>
      </c>
      <c r="B17" s="148"/>
      <c r="C17" s="148"/>
      <c r="D17" s="148"/>
      <c r="E17" s="148"/>
      <c r="F17" s="148"/>
      <c r="G17" s="148"/>
      <c r="H17" s="148"/>
      <c r="I17" s="148"/>
      <c r="J17" s="147">
        <v>0.67</v>
      </c>
    </row>
    <row r="18" spans="1:11" ht="12" thickTop="1" x14ac:dyDescent="0.2">
      <c r="A18" s="145"/>
      <c r="B18" s="145"/>
      <c r="C18" s="145"/>
      <c r="D18" s="145"/>
      <c r="E18" s="145"/>
      <c r="F18" s="145"/>
      <c r="G18" s="145"/>
      <c r="H18" s="145"/>
      <c r="I18" s="145"/>
      <c r="J18" s="145"/>
    </row>
    <row r="19" spans="1:11" x14ac:dyDescent="0.2">
      <c r="A19" s="134" t="s">
        <v>137</v>
      </c>
      <c r="B19" s="132" t="s">
        <v>153</v>
      </c>
      <c r="C19" s="134" t="s">
        <v>152</v>
      </c>
      <c r="D19" s="134" t="s">
        <v>10</v>
      </c>
      <c r="E19" s="137" t="s">
        <v>175</v>
      </c>
      <c r="F19" s="137"/>
      <c r="G19" s="144" t="s">
        <v>151</v>
      </c>
      <c r="H19" s="132" t="s">
        <v>150</v>
      </c>
      <c r="I19" s="132" t="s">
        <v>149</v>
      </c>
      <c r="J19" s="132" t="s">
        <v>34</v>
      </c>
    </row>
    <row r="20" spans="1:11" ht="22.5" x14ac:dyDescent="0.2">
      <c r="A20" s="142" t="s">
        <v>174</v>
      </c>
      <c r="B20" s="143" t="s">
        <v>136</v>
      </c>
      <c r="C20" s="142" t="s">
        <v>39</v>
      </c>
      <c r="D20" s="142" t="s">
        <v>135</v>
      </c>
      <c r="E20" s="141" t="s">
        <v>393</v>
      </c>
      <c r="F20" s="141"/>
      <c r="G20" s="140" t="s">
        <v>43</v>
      </c>
      <c r="H20" s="139">
        <v>1</v>
      </c>
      <c r="I20" s="138">
        <v>1865.4244000000001</v>
      </c>
      <c r="J20" s="138">
        <v>1865.4244000000001</v>
      </c>
    </row>
    <row r="21" spans="1:11" ht="22.5" x14ac:dyDescent="0.2">
      <c r="A21" s="159" t="s">
        <v>171</v>
      </c>
      <c r="B21" s="160" t="s">
        <v>392</v>
      </c>
      <c r="C21" s="159" t="s">
        <v>83</v>
      </c>
      <c r="D21" s="159" t="s">
        <v>391</v>
      </c>
      <c r="E21" s="158" t="s">
        <v>168</v>
      </c>
      <c r="F21" s="158"/>
      <c r="G21" s="157" t="s">
        <v>167</v>
      </c>
      <c r="H21" s="156">
        <v>5</v>
      </c>
      <c r="I21" s="153">
        <v>24.11</v>
      </c>
      <c r="J21" s="153">
        <v>120.55</v>
      </c>
      <c r="K21" s="165"/>
    </row>
    <row r="22" spans="1:11" ht="22.5" x14ac:dyDescent="0.2">
      <c r="A22" s="159" t="s">
        <v>171</v>
      </c>
      <c r="B22" s="160" t="s">
        <v>170</v>
      </c>
      <c r="C22" s="159" t="s">
        <v>83</v>
      </c>
      <c r="D22" s="159" t="s">
        <v>169</v>
      </c>
      <c r="E22" s="158" t="s">
        <v>168</v>
      </c>
      <c r="F22" s="158"/>
      <c r="G22" s="157" t="s">
        <v>167</v>
      </c>
      <c r="H22" s="156">
        <v>6</v>
      </c>
      <c r="I22" s="153">
        <v>19.27</v>
      </c>
      <c r="J22" s="153">
        <v>115.62</v>
      </c>
    </row>
    <row r="23" spans="1:11" ht="22.5" x14ac:dyDescent="0.2">
      <c r="A23" s="159" t="s">
        <v>171</v>
      </c>
      <c r="B23" s="160" t="s">
        <v>390</v>
      </c>
      <c r="C23" s="159" t="s">
        <v>83</v>
      </c>
      <c r="D23" s="159" t="s">
        <v>389</v>
      </c>
      <c r="E23" s="158" t="s">
        <v>388</v>
      </c>
      <c r="F23" s="158"/>
      <c r="G23" s="157" t="s">
        <v>209</v>
      </c>
      <c r="H23" s="156">
        <v>0.06</v>
      </c>
      <c r="I23" s="153">
        <v>368.8</v>
      </c>
      <c r="J23" s="153">
        <v>22.128</v>
      </c>
    </row>
    <row r="24" spans="1:11" ht="22.5" x14ac:dyDescent="0.2">
      <c r="A24" s="129" t="s">
        <v>164</v>
      </c>
      <c r="B24" s="131" t="s">
        <v>387</v>
      </c>
      <c r="C24" s="129" t="s">
        <v>83</v>
      </c>
      <c r="D24" s="129" t="s">
        <v>386</v>
      </c>
      <c r="E24" s="155" t="s">
        <v>161</v>
      </c>
      <c r="F24" s="155"/>
      <c r="G24" s="154" t="s">
        <v>37</v>
      </c>
      <c r="H24" s="130">
        <v>6</v>
      </c>
      <c r="I24" s="135">
        <v>5.71</v>
      </c>
      <c r="J24" s="153">
        <v>34.26</v>
      </c>
    </row>
    <row r="25" spans="1:11" x14ac:dyDescent="0.2">
      <c r="A25" s="129" t="s">
        <v>164</v>
      </c>
      <c r="B25" s="131" t="s">
        <v>385</v>
      </c>
      <c r="C25" s="129" t="s">
        <v>83</v>
      </c>
      <c r="D25" s="129" t="s">
        <v>384</v>
      </c>
      <c r="E25" s="155" t="s">
        <v>161</v>
      </c>
      <c r="F25" s="155"/>
      <c r="G25" s="154" t="s">
        <v>37</v>
      </c>
      <c r="H25" s="130">
        <v>24</v>
      </c>
      <c r="I25" s="135">
        <v>14.16</v>
      </c>
      <c r="J25" s="153">
        <v>339.84000000000003</v>
      </c>
    </row>
    <row r="26" spans="1:11" ht="22.5" x14ac:dyDescent="0.2">
      <c r="A26" s="129" t="s">
        <v>164</v>
      </c>
      <c r="B26" s="131" t="s">
        <v>383</v>
      </c>
      <c r="C26" s="129" t="s">
        <v>83</v>
      </c>
      <c r="D26" s="129" t="s">
        <v>382</v>
      </c>
      <c r="E26" s="155" t="s">
        <v>161</v>
      </c>
      <c r="F26" s="155"/>
      <c r="G26" s="154" t="s">
        <v>245</v>
      </c>
      <c r="H26" s="130">
        <v>6</v>
      </c>
      <c r="I26" s="135">
        <v>203.267</v>
      </c>
      <c r="J26" s="153">
        <v>1219.6019999999999</v>
      </c>
    </row>
    <row r="27" spans="1:11" x14ac:dyDescent="0.2">
      <c r="A27" s="129" t="s">
        <v>164</v>
      </c>
      <c r="B27" s="131" t="s">
        <v>381</v>
      </c>
      <c r="C27" s="129" t="s">
        <v>83</v>
      </c>
      <c r="D27" s="129" t="s">
        <v>380</v>
      </c>
      <c r="E27" s="155" t="s">
        <v>161</v>
      </c>
      <c r="F27" s="155"/>
      <c r="G27" s="154" t="s">
        <v>379</v>
      </c>
      <c r="H27" s="130">
        <v>0.66</v>
      </c>
      <c r="I27" s="135">
        <v>20.34</v>
      </c>
      <c r="J27" s="153">
        <v>13.4244</v>
      </c>
    </row>
    <row r="28" spans="1:11" s="149" customFormat="1" x14ac:dyDescent="0.2">
      <c r="A28" s="127" t="s">
        <v>304</v>
      </c>
      <c r="B28" s="127"/>
      <c r="C28" s="127"/>
      <c r="D28" s="127"/>
      <c r="E28" s="127"/>
      <c r="F28" s="127"/>
      <c r="G28" s="127"/>
      <c r="H28" s="127"/>
      <c r="I28" s="127"/>
      <c r="J28" s="150">
        <v>1865.4244000000001</v>
      </c>
    </row>
    <row r="29" spans="1:11" s="149" customFormat="1" x14ac:dyDescent="0.2">
      <c r="A29" s="152" t="s">
        <v>303</v>
      </c>
      <c r="B29" s="152"/>
      <c r="C29" s="152"/>
      <c r="D29" s="152"/>
      <c r="E29" s="152"/>
      <c r="F29" s="152"/>
      <c r="G29" s="152"/>
      <c r="H29" s="152"/>
      <c r="I29" s="151">
        <v>0.2135</v>
      </c>
      <c r="J29" s="150">
        <v>398.25559999999973</v>
      </c>
    </row>
    <row r="30" spans="1:11" ht="12" customHeight="1" thickBot="1" x14ac:dyDescent="0.25">
      <c r="A30" s="148" t="s">
        <v>302</v>
      </c>
      <c r="B30" s="148"/>
      <c r="C30" s="148"/>
      <c r="D30" s="148"/>
      <c r="E30" s="148"/>
      <c r="F30" s="148"/>
      <c r="G30" s="148"/>
      <c r="H30" s="148"/>
      <c r="I30" s="148"/>
      <c r="J30" s="147">
        <v>2263.6799999999998</v>
      </c>
    </row>
    <row r="31" spans="1:11" ht="12" thickTop="1" x14ac:dyDescent="0.2">
      <c r="A31" s="145"/>
      <c r="B31" s="145"/>
      <c r="C31" s="145"/>
      <c r="D31" s="145"/>
      <c r="E31" s="145"/>
      <c r="F31" s="145"/>
      <c r="G31" s="145"/>
      <c r="H31" s="145"/>
      <c r="I31" s="145"/>
      <c r="J31" s="145"/>
    </row>
    <row r="32" spans="1:11" x14ac:dyDescent="0.2">
      <c r="A32" s="134" t="s">
        <v>133</v>
      </c>
      <c r="B32" s="132" t="s">
        <v>153</v>
      </c>
      <c r="C32" s="134" t="s">
        <v>152</v>
      </c>
      <c r="D32" s="134" t="s">
        <v>10</v>
      </c>
      <c r="E32" s="137" t="s">
        <v>175</v>
      </c>
      <c r="F32" s="137"/>
      <c r="G32" s="144" t="s">
        <v>151</v>
      </c>
      <c r="H32" s="132" t="s">
        <v>150</v>
      </c>
      <c r="I32" s="132" t="s">
        <v>149</v>
      </c>
      <c r="J32" s="132" t="s">
        <v>34</v>
      </c>
    </row>
    <row r="33" spans="1:11" ht="36" customHeight="1" x14ac:dyDescent="0.2">
      <c r="A33" s="142" t="s">
        <v>174</v>
      </c>
      <c r="B33" s="143" t="s">
        <v>132</v>
      </c>
      <c r="C33" s="142" t="s">
        <v>39</v>
      </c>
      <c r="D33" s="142" t="s">
        <v>131</v>
      </c>
      <c r="E33" s="141" t="s">
        <v>182</v>
      </c>
      <c r="F33" s="141"/>
      <c r="G33" s="140" t="s">
        <v>245</v>
      </c>
      <c r="H33" s="139">
        <v>1</v>
      </c>
      <c r="I33" s="138">
        <v>2761.4200000000005</v>
      </c>
      <c r="J33" s="138">
        <v>2761.4200000000005</v>
      </c>
    </row>
    <row r="34" spans="1:11" ht="22.5" x14ac:dyDescent="0.2">
      <c r="A34" s="159" t="s">
        <v>171</v>
      </c>
      <c r="B34" s="160" t="s">
        <v>378</v>
      </c>
      <c r="C34" s="159" t="s">
        <v>83</v>
      </c>
      <c r="D34" s="159" t="s">
        <v>357</v>
      </c>
      <c r="E34" s="158" t="s">
        <v>168</v>
      </c>
      <c r="F34" s="158"/>
      <c r="G34" s="157" t="s">
        <v>167</v>
      </c>
      <c r="H34" s="156">
        <v>8</v>
      </c>
      <c r="I34" s="153">
        <v>124.52</v>
      </c>
      <c r="J34" s="153">
        <v>996.16</v>
      </c>
    </row>
    <row r="35" spans="1:11" ht="22.5" x14ac:dyDescent="0.2">
      <c r="A35" s="159" t="s">
        <v>171</v>
      </c>
      <c r="B35" s="160" t="s">
        <v>377</v>
      </c>
      <c r="C35" s="159" t="s">
        <v>83</v>
      </c>
      <c r="D35" s="159" t="s">
        <v>376</v>
      </c>
      <c r="E35" s="158" t="s">
        <v>168</v>
      </c>
      <c r="F35" s="158"/>
      <c r="G35" s="157" t="s">
        <v>167</v>
      </c>
      <c r="H35" s="156">
        <v>8</v>
      </c>
      <c r="I35" s="153">
        <v>27.54</v>
      </c>
      <c r="J35" s="153">
        <v>220.32</v>
      </c>
    </row>
    <row r="36" spans="1:11" ht="22.5" x14ac:dyDescent="0.2">
      <c r="A36" s="159" t="s">
        <v>171</v>
      </c>
      <c r="B36" s="160" t="s">
        <v>312</v>
      </c>
      <c r="C36" s="159" t="s">
        <v>83</v>
      </c>
      <c r="D36" s="159" t="s">
        <v>311</v>
      </c>
      <c r="E36" s="158" t="s">
        <v>168</v>
      </c>
      <c r="F36" s="158"/>
      <c r="G36" s="157" t="s">
        <v>167</v>
      </c>
      <c r="H36" s="156">
        <v>8</v>
      </c>
      <c r="I36" s="153">
        <v>13.53</v>
      </c>
      <c r="J36" s="153">
        <v>108.24</v>
      </c>
    </row>
    <row r="37" spans="1:11" ht="22.5" x14ac:dyDescent="0.2">
      <c r="A37" s="159" t="s">
        <v>171</v>
      </c>
      <c r="B37" s="160" t="s">
        <v>308</v>
      </c>
      <c r="C37" s="159" t="s">
        <v>83</v>
      </c>
      <c r="D37" s="159" t="s">
        <v>307</v>
      </c>
      <c r="E37" s="158" t="s">
        <v>168</v>
      </c>
      <c r="F37" s="158"/>
      <c r="G37" s="157" t="s">
        <v>167</v>
      </c>
      <c r="H37" s="156">
        <v>8</v>
      </c>
      <c r="I37" s="153">
        <v>20.47</v>
      </c>
      <c r="J37" s="153">
        <v>163.76</v>
      </c>
    </row>
    <row r="38" spans="1:11" ht="22.5" x14ac:dyDescent="0.2">
      <c r="A38" s="159" t="s">
        <v>171</v>
      </c>
      <c r="B38" s="160" t="s">
        <v>375</v>
      </c>
      <c r="C38" s="159" t="s">
        <v>83</v>
      </c>
      <c r="D38" s="159" t="s">
        <v>374</v>
      </c>
      <c r="E38" s="158" t="s">
        <v>168</v>
      </c>
      <c r="F38" s="158"/>
      <c r="G38" s="157" t="s">
        <v>167</v>
      </c>
      <c r="H38" s="156">
        <v>8</v>
      </c>
      <c r="I38" s="153">
        <v>28.65</v>
      </c>
      <c r="J38" s="153">
        <v>229.2</v>
      </c>
    </row>
    <row r="39" spans="1:11" x14ac:dyDescent="0.2">
      <c r="A39" s="129" t="s">
        <v>164</v>
      </c>
      <c r="B39" s="131" t="s">
        <v>373</v>
      </c>
      <c r="C39" s="129" t="s">
        <v>39</v>
      </c>
      <c r="D39" s="129" t="s">
        <v>372</v>
      </c>
      <c r="E39" s="155" t="s">
        <v>361</v>
      </c>
      <c r="F39" s="155"/>
      <c r="G39" s="154" t="s">
        <v>167</v>
      </c>
      <c r="H39" s="130">
        <v>1</v>
      </c>
      <c r="I39" s="135">
        <v>115</v>
      </c>
      <c r="J39" s="167">
        <v>115</v>
      </c>
    </row>
    <row r="40" spans="1:11" x14ac:dyDescent="0.2">
      <c r="A40" s="129" t="s">
        <v>164</v>
      </c>
      <c r="B40" s="131" t="s">
        <v>371</v>
      </c>
      <c r="C40" s="129" t="s">
        <v>39</v>
      </c>
      <c r="D40" s="129" t="s">
        <v>323</v>
      </c>
      <c r="E40" s="155" t="s">
        <v>361</v>
      </c>
      <c r="F40" s="155"/>
      <c r="G40" s="154" t="s">
        <v>364</v>
      </c>
      <c r="H40" s="130">
        <v>2</v>
      </c>
      <c r="I40" s="135">
        <v>120</v>
      </c>
      <c r="J40" s="167">
        <v>240</v>
      </c>
    </row>
    <row r="41" spans="1:11" x14ac:dyDescent="0.2">
      <c r="A41" s="129" t="s">
        <v>164</v>
      </c>
      <c r="B41" s="131" t="s">
        <v>370</v>
      </c>
      <c r="C41" s="129" t="s">
        <v>39</v>
      </c>
      <c r="D41" s="129" t="s">
        <v>369</v>
      </c>
      <c r="E41" s="155" t="s">
        <v>361</v>
      </c>
      <c r="F41" s="155"/>
      <c r="G41" s="154" t="s">
        <v>364</v>
      </c>
      <c r="H41" s="130">
        <v>1</v>
      </c>
      <c r="I41" s="135">
        <v>80</v>
      </c>
      <c r="J41" s="167">
        <v>80</v>
      </c>
    </row>
    <row r="42" spans="1:11" x14ac:dyDescent="0.2">
      <c r="A42" s="129" t="s">
        <v>164</v>
      </c>
      <c r="B42" s="131" t="s">
        <v>368</v>
      </c>
      <c r="C42" s="129" t="s">
        <v>39</v>
      </c>
      <c r="D42" s="129" t="s">
        <v>367</v>
      </c>
      <c r="E42" s="155" t="s">
        <v>361</v>
      </c>
      <c r="F42" s="155"/>
      <c r="G42" s="154" t="s">
        <v>167</v>
      </c>
      <c r="H42" s="130">
        <v>1</v>
      </c>
      <c r="I42" s="135">
        <v>76.86</v>
      </c>
      <c r="J42" s="167">
        <v>76.86</v>
      </c>
    </row>
    <row r="43" spans="1:11" ht="22.5" x14ac:dyDescent="0.2">
      <c r="A43" s="129" t="s">
        <v>164</v>
      </c>
      <c r="B43" s="131" t="s">
        <v>366</v>
      </c>
      <c r="C43" s="129" t="s">
        <v>39</v>
      </c>
      <c r="D43" s="129" t="s">
        <v>365</v>
      </c>
      <c r="E43" s="155" t="s">
        <v>361</v>
      </c>
      <c r="F43" s="155"/>
      <c r="G43" s="154" t="s">
        <v>364</v>
      </c>
      <c r="H43" s="130">
        <v>2</v>
      </c>
      <c r="I43" s="135">
        <v>216.12</v>
      </c>
      <c r="J43" s="167">
        <v>432.24</v>
      </c>
    </row>
    <row r="44" spans="1:11" x14ac:dyDescent="0.2">
      <c r="A44" s="129" t="s">
        <v>164</v>
      </c>
      <c r="B44" s="131" t="s">
        <v>363</v>
      </c>
      <c r="C44" s="129" t="s">
        <v>39</v>
      </c>
      <c r="D44" s="129" t="s">
        <v>362</v>
      </c>
      <c r="E44" s="155" t="s">
        <v>361</v>
      </c>
      <c r="F44" s="155"/>
      <c r="G44" s="154" t="s">
        <v>176</v>
      </c>
      <c r="H44" s="130">
        <v>1</v>
      </c>
      <c r="I44" s="135">
        <v>99.64</v>
      </c>
      <c r="J44" s="167">
        <v>99.64</v>
      </c>
      <c r="K44" s="165"/>
    </row>
    <row r="45" spans="1:11" ht="14.25" customHeight="1" x14ac:dyDescent="0.2">
      <c r="A45" s="163" t="s">
        <v>360</v>
      </c>
      <c r="B45" s="163"/>
      <c r="C45" s="163"/>
      <c r="D45" s="163"/>
      <c r="E45" s="163"/>
      <c r="F45" s="163"/>
      <c r="G45" s="163"/>
      <c r="H45" s="163"/>
      <c r="I45" s="163"/>
      <c r="J45" s="147">
        <v>2761.4200000000005</v>
      </c>
    </row>
    <row r="46" spans="1:11" ht="12" customHeight="1" x14ac:dyDescent="0.2">
      <c r="A46" s="166" t="s">
        <v>359</v>
      </c>
      <c r="B46" s="166"/>
      <c r="C46" s="166"/>
      <c r="D46" s="166"/>
      <c r="E46" s="166"/>
      <c r="F46" s="166"/>
      <c r="G46" s="166"/>
      <c r="H46" s="166"/>
      <c r="I46" s="166"/>
      <c r="J46" s="123">
        <v>0.39</v>
      </c>
      <c r="K46" s="162"/>
    </row>
    <row r="47" spans="1:11" x14ac:dyDescent="0.2">
      <c r="A47" s="124" t="s">
        <v>319</v>
      </c>
      <c r="B47" s="124"/>
      <c r="C47" s="124"/>
      <c r="D47" s="124"/>
      <c r="E47" s="124"/>
      <c r="F47" s="124"/>
      <c r="G47" s="124"/>
      <c r="H47" s="124"/>
      <c r="I47" s="124"/>
      <c r="J47" s="123">
        <v>8.3265000000000006E-2</v>
      </c>
    </row>
    <row r="48" spans="1:11" ht="12" thickBot="1" x14ac:dyDescent="0.25">
      <c r="A48" s="127" t="s">
        <v>318</v>
      </c>
      <c r="B48" s="127"/>
      <c r="C48" s="127"/>
      <c r="D48" s="127"/>
      <c r="E48" s="127"/>
      <c r="F48" s="127"/>
      <c r="G48" s="127"/>
      <c r="H48" s="127"/>
      <c r="I48" s="127"/>
      <c r="J48" s="147">
        <v>0.47326500000000005</v>
      </c>
      <c r="K48" s="162"/>
    </row>
    <row r="49" spans="1:11" ht="12" thickTop="1" x14ac:dyDescent="0.2">
      <c r="A49" s="145"/>
      <c r="B49" s="145"/>
      <c r="C49" s="145"/>
      <c r="D49" s="145"/>
      <c r="E49" s="145"/>
      <c r="F49" s="145"/>
      <c r="G49" s="145"/>
      <c r="H49" s="145"/>
      <c r="I49" s="145"/>
      <c r="J49" s="145"/>
      <c r="K49" s="161"/>
    </row>
    <row r="50" spans="1:11" x14ac:dyDescent="0.2">
      <c r="A50" s="134" t="s">
        <v>130</v>
      </c>
      <c r="B50" s="132" t="s">
        <v>153</v>
      </c>
      <c r="C50" s="134" t="s">
        <v>152</v>
      </c>
      <c r="D50" s="134" t="s">
        <v>10</v>
      </c>
      <c r="E50" s="137" t="s">
        <v>175</v>
      </c>
      <c r="F50" s="137"/>
      <c r="G50" s="144" t="s">
        <v>151</v>
      </c>
      <c r="H50" s="132" t="s">
        <v>150</v>
      </c>
      <c r="I50" s="132" t="s">
        <v>149</v>
      </c>
      <c r="J50" s="132" t="s">
        <v>34</v>
      </c>
      <c r="K50" s="162"/>
    </row>
    <row r="51" spans="1:11" ht="22.5" x14ac:dyDescent="0.2">
      <c r="A51" s="142" t="s">
        <v>174</v>
      </c>
      <c r="B51" s="143" t="s">
        <v>129</v>
      </c>
      <c r="C51" s="142" t="s">
        <v>39</v>
      </c>
      <c r="D51" s="142" t="s">
        <v>128</v>
      </c>
      <c r="E51" s="141" t="s">
        <v>354</v>
      </c>
      <c r="F51" s="141"/>
      <c r="G51" s="140" t="s">
        <v>176</v>
      </c>
      <c r="H51" s="139">
        <v>1</v>
      </c>
      <c r="I51" s="138">
        <v>226674.4</v>
      </c>
      <c r="J51" s="138">
        <v>226674.4</v>
      </c>
      <c r="K51" s="165"/>
    </row>
    <row r="52" spans="1:11" ht="22.5" x14ac:dyDescent="0.2">
      <c r="A52" s="159" t="s">
        <v>171</v>
      </c>
      <c r="B52" s="160" t="s">
        <v>358</v>
      </c>
      <c r="C52" s="159" t="s">
        <v>83</v>
      </c>
      <c r="D52" s="159" t="s">
        <v>357</v>
      </c>
      <c r="E52" s="158" t="s">
        <v>168</v>
      </c>
      <c r="F52" s="158"/>
      <c r="G52" s="157" t="s">
        <v>330</v>
      </c>
      <c r="H52" s="156">
        <v>6</v>
      </c>
      <c r="I52" s="153">
        <v>21676.42</v>
      </c>
      <c r="J52" s="153">
        <v>130058.51999999999</v>
      </c>
    </row>
    <row r="53" spans="1:11" ht="45" x14ac:dyDescent="0.2">
      <c r="A53" s="159" t="s">
        <v>171</v>
      </c>
      <c r="B53" s="160" t="s">
        <v>356</v>
      </c>
      <c r="C53" s="159" t="s">
        <v>83</v>
      </c>
      <c r="D53" s="159" t="s">
        <v>355</v>
      </c>
      <c r="E53" s="158" t="s">
        <v>354</v>
      </c>
      <c r="F53" s="158"/>
      <c r="G53" s="157" t="s">
        <v>330</v>
      </c>
      <c r="H53" s="156">
        <v>6</v>
      </c>
      <c r="I53" s="153">
        <v>740.7</v>
      </c>
      <c r="J53" s="153">
        <v>4444.2000000000007</v>
      </c>
    </row>
    <row r="54" spans="1:11" ht="22.5" x14ac:dyDescent="0.2">
      <c r="A54" s="129" t="s">
        <v>164</v>
      </c>
      <c r="B54" s="131" t="s">
        <v>353</v>
      </c>
      <c r="C54" s="129" t="s">
        <v>39</v>
      </c>
      <c r="D54" s="129" t="s">
        <v>352</v>
      </c>
      <c r="E54" s="155" t="s">
        <v>325</v>
      </c>
      <c r="F54" s="155"/>
      <c r="G54" s="154" t="s">
        <v>322</v>
      </c>
      <c r="H54" s="130">
        <v>6</v>
      </c>
      <c r="I54" s="135">
        <v>2400</v>
      </c>
      <c r="J54" s="135">
        <v>14400</v>
      </c>
    </row>
    <row r="55" spans="1:11" x14ac:dyDescent="0.2">
      <c r="A55" s="129" t="s">
        <v>164</v>
      </c>
      <c r="B55" s="131" t="s">
        <v>351</v>
      </c>
      <c r="C55" s="129" t="s">
        <v>39</v>
      </c>
      <c r="D55" s="129" t="s">
        <v>350</v>
      </c>
      <c r="E55" s="155" t="s">
        <v>232</v>
      </c>
      <c r="F55" s="155"/>
      <c r="G55" s="154" t="s">
        <v>322</v>
      </c>
      <c r="H55" s="130">
        <v>6</v>
      </c>
      <c r="I55" s="135">
        <v>4002.69</v>
      </c>
      <c r="J55" s="135">
        <v>24016.14</v>
      </c>
    </row>
    <row r="56" spans="1:11" x14ac:dyDescent="0.2">
      <c r="A56" s="129" t="s">
        <v>164</v>
      </c>
      <c r="B56" s="131" t="s">
        <v>349</v>
      </c>
      <c r="C56" s="129" t="s">
        <v>39</v>
      </c>
      <c r="D56" s="129" t="s">
        <v>348</v>
      </c>
      <c r="E56" s="155" t="s">
        <v>325</v>
      </c>
      <c r="F56" s="155"/>
      <c r="G56" s="154" t="s">
        <v>322</v>
      </c>
      <c r="H56" s="130">
        <v>6</v>
      </c>
      <c r="I56" s="135">
        <v>800</v>
      </c>
      <c r="J56" s="135">
        <v>4800</v>
      </c>
    </row>
    <row r="57" spans="1:11" x14ac:dyDescent="0.2">
      <c r="A57" s="129" t="s">
        <v>164</v>
      </c>
      <c r="B57" s="131" t="s">
        <v>347</v>
      </c>
      <c r="C57" s="129" t="s">
        <v>39</v>
      </c>
      <c r="D57" s="129" t="s">
        <v>346</v>
      </c>
      <c r="E57" s="155" t="s">
        <v>325</v>
      </c>
      <c r="F57" s="155"/>
      <c r="G57" s="154" t="s">
        <v>322</v>
      </c>
      <c r="H57" s="130">
        <v>6</v>
      </c>
      <c r="I57" s="135">
        <v>200</v>
      </c>
      <c r="J57" s="135">
        <v>1200</v>
      </c>
    </row>
    <row r="58" spans="1:11" x14ac:dyDescent="0.2">
      <c r="A58" s="129" t="s">
        <v>164</v>
      </c>
      <c r="B58" s="131" t="s">
        <v>345</v>
      </c>
      <c r="C58" s="129" t="s">
        <v>39</v>
      </c>
      <c r="D58" s="129" t="s">
        <v>344</v>
      </c>
      <c r="E58" s="155" t="s">
        <v>325</v>
      </c>
      <c r="F58" s="155"/>
      <c r="G58" s="154" t="s">
        <v>322</v>
      </c>
      <c r="H58" s="130">
        <v>6</v>
      </c>
      <c r="I58" s="135">
        <v>800</v>
      </c>
      <c r="J58" s="135">
        <v>4800</v>
      </c>
    </row>
    <row r="59" spans="1:11" ht="22.5" x14ac:dyDescent="0.2">
      <c r="A59" s="129" t="s">
        <v>164</v>
      </c>
      <c r="B59" s="131" t="s">
        <v>343</v>
      </c>
      <c r="C59" s="129" t="s">
        <v>39</v>
      </c>
      <c r="D59" s="129" t="s">
        <v>342</v>
      </c>
      <c r="E59" s="155" t="s">
        <v>325</v>
      </c>
      <c r="F59" s="155"/>
      <c r="G59" s="154" t="s">
        <v>322</v>
      </c>
      <c r="H59" s="130">
        <v>6</v>
      </c>
      <c r="I59" s="135">
        <v>3200</v>
      </c>
      <c r="J59" s="135">
        <v>19200</v>
      </c>
    </row>
    <row r="60" spans="1:11" ht="22.5" x14ac:dyDescent="0.2">
      <c r="A60" s="129" t="s">
        <v>164</v>
      </c>
      <c r="B60" s="131" t="s">
        <v>341</v>
      </c>
      <c r="C60" s="129" t="s">
        <v>39</v>
      </c>
      <c r="D60" s="129" t="s">
        <v>340</v>
      </c>
      <c r="E60" s="155" t="s">
        <v>232</v>
      </c>
      <c r="F60" s="155"/>
      <c r="G60" s="154" t="s">
        <v>322</v>
      </c>
      <c r="H60" s="130">
        <v>6</v>
      </c>
      <c r="I60" s="135">
        <v>3915.5</v>
      </c>
      <c r="J60" s="135">
        <v>23493</v>
      </c>
    </row>
    <row r="61" spans="1:11" x14ac:dyDescent="0.2">
      <c r="A61" s="129" t="s">
        <v>164</v>
      </c>
      <c r="B61" s="131" t="s">
        <v>339</v>
      </c>
      <c r="C61" s="129" t="s">
        <v>39</v>
      </c>
      <c r="D61" s="129" t="s">
        <v>338</v>
      </c>
      <c r="E61" s="155" t="s">
        <v>337</v>
      </c>
      <c r="F61" s="155"/>
      <c r="G61" s="154" t="s">
        <v>176</v>
      </c>
      <c r="H61" s="130">
        <v>1</v>
      </c>
      <c r="I61" s="135">
        <v>262.54000000000002</v>
      </c>
      <c r="J61" s="135">
        <v>262.54000000000002</v>
      </c>
      <c r="K61" s="165"/>
    </row>
    <row r="62" spans="1:11" x14ac:dyDescent="0.2">
      <c r="A62" s="163" t="s">
        <v>336</v>
      </c>
      <c r="B62" s="163"/>
      <c r="C62" s="163"/>
      <c r="D62" s="163"/>
      <c r="E62" s="163"/>
      <c r="F62" s="163"/>
      <c r="G62" s="163"/>
      <c r="H62" s="163"/>
      <c r="I62" s="163"/>
      <c r="J62" s="147">
        <v>226674.4</v>
      </c>
      <c r="K62" s="165"/>
    </row>
    <row r="63" spans="1:11" x14ac:dyDescent="0.2">
      <c r="A63" s="163" t="s">
        <v>335</v>
      </c>
      <c r="B63" s="163"/>
      <c r="C63" s="163"/>
      <c r="D63" s="163"/>
      <c r="E63" s="163"/>
      <c r="F63" s="163"/>
      <c r="G63" s="163"/>
      <c r="H63" s="163"/>
      <c r="I63" s="163"/>
      <c r="J63" s="147">
        <v>2266.7440000000001</v>
      </c>
    </row>
    <row r="64" spans="1:11" x14ac:dyDescent="0.2">
      <c r="A64" s="124" t="s">
        <v>319</v>
      </c>
      <c r="B64" s="124"/>
      <c r="C64" s="124"/>
      <c r="D64" s="124"/>
      <c r="E64" s="124"/>
      <c r="F64" s="124"/>
      <c r="G64" s="124"/>
      <c r="H64" s="124"/>
      <c r="I64" s="124"/>
      <c r="J64" s="123">
        <v>483.94984400000004</v>
      </c>
    </row>
    <row r="65" spans="1:11" ht="12" thickBot="1" x14ac:dyDescent="0.25">
      <c r="A65" s="127" t="s">
        <v>318</v>
      </c>
      <c r="B65" s="127"/>
      <c r="C65" s="127"/>
      <c r="D65" s="127"/>
      <c r="E65" s="127"/>
      <c r="F65" s="127"/>
      <c r="G65" s="127"/>
      <c r="H65" s="127"/>
      <c r="I65" s="127"/>
      <c r="J65" s="147">
        <v>2750.68</v>
      </c>
    </row>
    <row r="66" spans="1:11" ht="12" thickTop="1" x14ac:dyDescent="0.2">
      <c r="A66" s="145"/>
      <c r="B66" s="145"/>
      <c r="C66" s="145"/>
      <c r="D66" s="145"/>
      <c r="E66" s="145"/>
      <c r="F66" s="145"/>
      <c r="G66" s="145"/>
      <c r="H66" s="145"/>
      <c r="I66" s="145"/>
      <c r="J66" s="145"/>
    </row>
    <row r="67" spans="1:11" x14ac:dyDescent="0.2">
      <c r="A67" s="134" t="s">
        <v>127</v>
      </c>
      <c r="B67" s="132" t="s">
        <v>153</v>
      </c>
      <c r="C67" s="134" t="s">
        <v>152</v>
      </c>
      <c r="D67" s="134" t="s">
        <v>10</v>
      </c>
      <c r="E67" s="137" t="s">
        <v>175</v>
      </c>
      <c r="F67" s="137"/>
      <c r="G67" s="144" t="s">
        <v>151</v>
      </c>
      <c r="H67" s="132" t="s">
        <v>150</v>
      </c>
      <c r="I67" s="132" t="s">
        <v>149</v>
      </c>
      <c r="J67" s="132" t="s">
        <v>34</v>
      </c>
    </row>
    <row r="68" spans="1:11" ht="22.5" x14ac:dyDescent="0.2">
      <c r="A68" s="142" t="s">
        <v>174</v>
      </c>
      <c r="B68" s="143" t="s">
        <v>126</v>
      </c>
      <c r="C68" s="142" t="s">
        <v>39</v>
      </c>
      <c r="D68" s="142" t="s">
        <v>125</v>
      </c>
      <c r="E68" s="141" t="s">
        <v>182</v>
      </c>
      <c r="F68" s="141"/>
      <c r="G68" s="140" t="s">
        <v>245</v>
      </c>
      <c r="H68" s="139">
        <v>1</v>
      </c>
      <c r="I68" s="138">
        <v>3379.6</v>
      </c>
      <c r="J68" s="138">
        <v>3379.6</v>
      </c>
    </row>
    <row r="69" spans="1:11" ht="22.5" x14ac:dyDescent="0.2">
      <c r="A69" s="159" t="s">
        <v>171</v>
      </c>
      <c r="B69" s="160" t="s">
        <v>334</v>
      </c>
      <c r="C69" s="159" t="s">
        <v>83</v>
      </c>
      <c r="D69" s="159" t="s">
        <v>333</v>
      </c>
      <c r="E69" s="158" t="s">
        <v>168</v>
      </c>
      <c r="F69" s="158"/>
      <c r="G69" s="157" t="s">
        <v>330</v>
      </c>
      <c r="H69" s="156">
        <v>0.15</v>
      </c>
      <c r="I69" s="153">
        <v>5019.59</v>
      </c>
      <c r="J69" s="135">
        <v>752.93849999999998</v>
      </c>
    </row>
    <row r="70" spans="1:11" ht="22.5" x14ac:dyDescent="0.2">
      <c r="A70" s="159" t="s">
        <v>171</v>
      </c>
      <c r="B70" s="160" t="s">
        <v>332</v>
      </c>
      <c r="C70" s="159" t="s">
        <v>83</v>
      </c>
      <c r="D70" s="159" t="s">
        <v>331</v>
      </c>
      <c r="E70" s="158" t="s">
        <v>168</v>
      </c>
      <c r="F70" s="158"/>
      <c r="G70" s="157" t="s">
        <v>330</v>
      </c>
      <c r="H70" s="156">
        <v>0.15</v>
      </c>
      <c r="I70" s="153">
        <v>4216.83</v>
      </c>
      <c r="J70" s="135">
        <v>632.52449999999999</v>
      </c>
    </row>
    <row r="71" spans="1:11" x14ac:dyDescent="0.2">
      <c r="A71" s="129" t="s">
        <v>164</v>
      </c>
      <c r="B71" s="131" t="s">
        <v>329</v>
      </c>
      <c r="C71" s="129" t="s">
        <v>39</v>
      </c>
      <c r="D71" s="129" t="s">
        <v>328</v>
      </c>
      <c r="E71" s="155" t="s">
        <v>315</v>
      </c>
      <c r="F71" s="155"/>
      <c r="G71" s="154" t="s">
        <v>322</v>
      </c>
      <c r="H71" s="130">
        <v>0.15</v>
      </c>
      <c r="I71" s="135">
        <v>2975.65</v>
      </c>
      <c r="J71" s="135">
        <v>446.34750000000003</v>
      </c>
    </row>
    <row r="72" spans="1:11" ht="22.5" x14ac:dyDescent="0.2">
      <c r="A72" s="129" t="s">
        <v>164</v>
      </c>
      <c r="B72" s="131" t="s">
        <v>327</v>
      </c>
      <c r="C72" s="129" t="s">
        <v>39</v>
      </c>
      <c r="D72" s="129" t="s">
        <v>326</v>
      </c>
      <c r="E72" s="155" t="s">
        <v>325</v>
      </c>
      <c r="F72" s="155"/>
      <c r="G72" s="154" t="s">
        <v>322</v>
      </c>
      <c r="H72" s="130">
        <v>0.15</v>
      </c>
      <c r="I72" s="135">
        <v>2975.65</v>
      </c>
      <c r="J72" s="135">
        <v>446.34750000000003</v>
      </c>
      <c r="K72" s="165"/>
    </row>
    <row r="73" spans="1:11" x14ac:dyDescent="0.2">
      <c r="A73" s="129" t="s">
        <v>164</v>
      </c>
      <c r="B73" s="131" t="s">
        <v>324</v>
      </c>
      <c r="C73" s="129" t="s">
        <v>39</v>
      </c>
      <c r="D73" s="129" t="s">
        <v>323</v>
      </c>
      <c r="E73" s="155" t="s">
        <v>232</v>
      </c>
      <c r="F73" s="155"/>
      <c r="G73" s="154" t="s">
        <v>322</v>
      </c>
      <c r="H73" s="130">
        <v>0.15</v>
      </c>
      <c r="I73" s="135">
        <v>4145.63</v>
      </c>
      <c r="J73" s="135">
        <v>621.84</v>
      </c>
      <c r="K73" s="162"/>
    </row>
    <row r="74" spans="1:11" x14ac:dyDescent="0.2">
      <c r="A74" s="163" t="s">
        <v>321</v>
      </c>
      <c r="B74" s="163"/>
      <c r="C74" s="163"/>
      <c r="D74" s="163"/>
      <c r="E74" s="163"/>
      <c r="F74" s="163"/>
      <c r="G74" s="163"/>
      <c r="H74" s="163"/>
      <c r="I74" s="163"/>
      <c r="J74" s="147">
        <v>2899.998</v>
      </c>
      <c r="K74" s="164"/>
    </row>
    <row r="75" spans="1:11" x14ac:dyDescent="0.2">
      <c r="A75" s="163" t="s">
        <v>320</v>
      </c>
      <c r="B75" s="163"/>
      <c r="C75" s="163"/>
      <c r="D75" s="163"/>
      <c r="E75" s="163"/>
      <c r="F75" s="163"/>
      <c r="G75" s="163"/>
      <c r="H75" s="163"/>
      <c r="I75" s="163"/>
      <c r="J75" s="147">
        <v>0.48</v>
      </c>
      <c r="K75" s="162"/>
    </row>
    <row r="76" spans="1:11" x14ac:dyDescent="0.2">
      <c r="A76" s="124" t="s">
        <v>319</v>
      </c>
      <c r="B76" s="124"/>
      <c r="C76" s="124"/>
      <c r="D76" s="124"/>
      <c r="E76" s="124"/>
      <c r="F76" s="124"/>
      <c r="G76" s="124"/>
      <c r="H76" s="124"/>
      <c r="I76" s="124"/>
      <c r="J76" s="123">
        <v>0.10247999999999999</v>
      </c>
    </row>
    <row r="77" spans="1:11" ht="12" customHeight="1" thickBot="1" x14ac:dyDescent="0.25">
      <c r="A77" s="127" t="s">
        <v>318</v>
      </c>
      <c r="B77" s="127"/>
      <c r="C77" s="127"/>
      <c r="D77" s="127"/>
      <c r="E77" s="127"/>
      <c r="F77" s="127"/>
      <c r="G77" s="127"/>
      <c r="H77" s="127"/>
      <c r="I77" s="127"/>
      <c r="J77" s="147">
        <v>0.58248</v>
      </c>
      <c r="K77" s="161"/>
    </row>
    <row r="78" spans="1:11" ht="12" thickTop="1" x14ac:dyDescent="0.2">
      <c r="A78" s="145"/>
      <c r="B78" s="145"/>
      <c r="C78" s="145"/>
      <c r="D78" s="145"/>
      <c r="E78" s="145"/>
      <c r="F78" s="145"/>
      <c r="G78" s="145"/>
      <c r="H78" s="145"/>
      <c r="I78" s="145"/>
      <c r="J78" s="145"/>
    </row>
    <row r="79" spans="1:11" x14ac:dyDescent="0.2">
      <c r="A79" s="134" t="s">
        <v>124</v>
      </c>
      <c r="B79" s="132" t="s">
        <v>153</v>
      </c>
      <c r="C79" s="134" t="s">
        <v>152</v>
      </c>
      <c r="D79" s="134" t="s">
        <v>10</v>
      </c>
      <c r="E79" s="137" t="s">
        <v>175</v>
      </c>
      <c r="F79" s="137"/>
      <c r="G79" s="144" t="s">
        <v>151</v>
      </c>
      <c r="H79" s="132" t="s">
        <v>150</v>
      </c>
      <c r="I79" s="132" t="s">
        <v>149</v>
      </c>
      <c r="J79" s="132" t="s">
        <v>34</v>
      </c>
    </row>
    <row r="80" spans="1:11" ht="22.5" x14ac:dyDescent="0.2">
      <c r="A80" s="142" t="s">
        <v>174</v>
      </c>
      <c r="B80" s="143" t="s">
        <v>123</v>
      </c>
      <c r="C80" s="142" t="s">
        <v>39</v>
      </c>
      <c r="D80" s="142" t="s">
        <v>122</v>
      </c>
      <c r="E80" s="141" t="s">
        <v>182</v>
      </c>
      <c r="F80" s="141"/>
      <c r="G80" s="140" t="s">
        <v>209</v>
      </c>
      <c r="H80" s="139">
        <v>1</v>
      </c>
      <c r="I80" s="138">
        <v>1.32</v>
      </c>
      <c r="J80" s="138">
        <v>1.32</v>
      </c>
    </row>
    <row r="81" spans="1:10" x14ac:dyDescent="0.2">
      <c r="A81" s="129" t="s">
        <v>164</v>
      </c>
      <c r="B81" s="131" t="s">
        <v>317</v>
      </c>
      <c r="C81" s="129" t="s">
        <v>39</v>
      </c>
      <c r="D81" s="129" t="s">
        <v>316</v>
      </c>
      <c r="E81" s="155" t="s">
        <v>315</v>
      </c>
      <c r="F81" s="155"/>
      <c r="G81" s="154" t="s">
        <v>209</v>
      </c>
      <c r="H81" s="130">
        <v>1</v>
      </c>
      <c r="I81" s="135">
        <v>1.32</v>
      </c>
      <c r="J81" s="135">
        <v>1.32</v>
      </c>
    </row>
    <row r="82" spans="1:10" s="149" customFormat="1" x14ac:dyDescent="0.2">
      <c r="A82" s="127" t="s">
        <v>304</v>
      </c>
      <c r="B82" s="127"/>
      <c r="C82" s="127"/>
      <c r="D82" s="127"/>
      <c r="E82" s="127"/>
      <c r="F82" s="127"/>
      <c r="G82" s="127"/>
      <c r="H82" s="127"/>
      <c r="I82" s="127"/>
      <c r="J82" s="150">
        <v>1.32</v>
      </c>
    </row>
    <row r="83" spans="1:10" s="149" customFormat="1" x14ac:dyDescent="0.2">
      <c r="A83" s="152" t="s">
        <v>303</v>
      </c>
      <c r="B83" s="152"/>
      <c r="C83" s="152"/>
      <c r="D83" s="152"/>
      <c r="E83" s="152"/>
      <c r="F83" s="152"/>
      <c r="G83" s="152"/>
      <c r="H83" s="152"/>
      <c r="I83" s="151">
        <v>0.2135</v>
      </c>
      <c r="J83" s="150">
        <v>0.28000000000000003</v>
      </c>
    </row>
    <row r="84" spans="1:10" ht="12" customHeight="1" thickBot="1" x14ac:dyDescent="0.25">
      <c r="A84" s="148" t="s">
        <v>302</v>
      </c>
      <c r="B84" s="148"/>
      <c r="C84" s="148"/>
      <c r="D84" s="148"/>
      <c r="E84" s="148"/>
      <c r="F84" s="148"/>
      <c r="G84" s="148"/>
      <c r="H84" s="148"/>
      <c r="I84" s="148"/>
      <c r="J84" s="147">
        <v>1.6</v>
      </c>
    </row>
    <row r="85" spans="1:10" ht="12" thickTop="1" x14ac:dyDescent="0.2">
      <c r="A85" s="145"/>
      <c r="B85" s="145"/>
      <c r="C85" s="145"/>
      <c r="D85" s="145"/>
      <c r="E85" s="145"/>
      <c r="F85" s="145"/>
      <c r="G85" s="145"/>
      <c r="H85" s="145"/>
      <c r="I85" s="145"/>
      <c r="J85" s="145"/>
    </row>
    <row r="86" spans="1:10" x14ac:dyDescent="0.2">
      <c r="A86" s="134" t="s">
        <v>119</v>
      </c>
      <c r="B86" s="132" t="s">
        <v>153</v>
      </c>
      <c r="C86" s="134" t="s">
        <v>152</v>
      </c>
      <c r="D86" s="134" t="s">
        <v>10</v>
      </c>
      <c r="E86" s="137" t="s">
        <v>175</v>
      </c>
      <c r="F86" s="137"/>
      <c r="G86" s="144" t="s">
        <v>151</v>
      </c>
      <c r="H86" s="132" t="s">
        <v>150</v>
      </c>
      <c r="I86" s="132" t="s">
        <v>149</v>
      </c>
      <c r="J86" s="132" t="s">
        <v>34</v>
      </c>
    </row>
    <row r="87" spans="1:10" ht="22.5" x14ac:dyDescent="0.2">
      <c r="A87" s="142" t="s">
        <v>174</v>
      </c>
      <c r="B87" s="143" t="s">
        <v>118</v>
      </c>
      <c r="C87" s="142" t="s">
        <v>39</v>
      </c>
      <c r="D87" s="142" t="s">
        <v>117</v>
      </c>
      <c r="E87" s="141" t="s">
        <v>182</v>
      </c>
      <c r="F87" s="141"/>
      <c r="G87" s="140" t="s">
        <v>245</v>
      </c>
      <c r="H87" s="139">
        <v>1</v>
      </c>
      <c r="I87" s="138">
        <v>0.33</v>
      </c>
      <c r="J87" s="138">
        <v>0.33</v>
      </c>
    </row>
    <row r="88" spans="1:10" ht="22.5" x14ac:dyDescent="0.2">
      <c r="A88" s="159" t="s">
        <v>171</v>
      </c>
      <c r="B88" s="160" t="s">
        <v>314</v>
      </c>
      <c r="C88" s="159" t="s">
        <v>83</v>
      </c>
      <c r="D88" s="159" t="s">
        <v>313</v>
      </c>
      <c r="E88" s="158" t="s">
        <v>260</v>
      </c>
      <c r="F88" s="158"/>
      <c r="G88" s="157" t="s">
        <v>263</v>
      </c>
      <c r="H88" s="156">
        <v>1.8E-3</v>
      </c>
      <c r="I88" s="153">
        <v>95</v>
      </c>
      <c r="J88" s="153">
        <v>0.17099999999999999</v>
      </c>
    </row>
    <row r="89" spans="1:10" ht="22.5" x14ac:dyDescent="0.2">
      <c r="A89" s="159" t="s">
        <v>171</v>
      </c>
      <c r="B89" s="160" t="s">
        <v>312</v>
      </c>
      <c r="C89" s="159" t="s">
        <v>83</v>
      </c>
      <c r="D89" s="159" t="s">
        <v>311</v>
      </c>
      <c r="E89" s="158" t="s">
        <v>168</v>
      </c>
      <c r="F89" s="158"/>
      <c r="G89" s="157" t="s">
        <v>167</v>
      </c>
      <c r="H89" s="156">
        <v>2.8999999999999998E-3</v>
      </c>
      <c r="I89" s="153">
        <v>13.53</v>
      </c>
      <c r="J89" s="153">
        <v>3.9236999999999994E-2</v>
      </c>
    </row>
    <row r="90" spans="1:10" ht="22.5" x14ac:dyDescent="0.2">
      <c r="A90" s="159" t="s">
        <v>171</v>
      </c>
      <c r="B90" s="160" t="s">
        <v>310</v>
      </c>
      <c r="C90" s="159" t="s">
        <v>83</v>
      </c>
      <c r="D90" s="159" t="s">
        <v>309</v>
      </c>
      <c r="E90" s="158" t="s">
        <v>168</v>
      </c>
      <c r="F90" s="158"/>
      <c r="G90" s="157" t="s">
        <v>167</v>
      </c>
      <c r="H90" s="156">
        <v>2.8999999999999998E-3</v>
      </c>
      <c r="I90" s="153">
        <v>16.87</v>
      </c>
      <c r="J90" s="153">
        <v>4.8923000000000001E-2</v>
      </c>
    </row>
    <row r="91" spans="1:10" ht="22.5" x14ac:dyDescent="0.2">
      <c r="A91" s="159" t="s">
        <v>171</v>
      </c>
      <c r="B91" s="160" t="s">
        <v>308</v>
      </c>
      <c r="C91" s="159" t="s">
        <v>83</v>
      </c>
      <c r="D91" s="159" t="s">
        <v>307</v>
      </c>
      <c r="E91" s="158" t="s">
        <v>168</v>
      </c>
      <c r="F91" s="158"/>
      <c r="G91" s="157" t="s">
        <v>167</v>
      </c>
      <c r="H91" s="156">
        <v>2.5000000000000001E-3</v>
      </c>
      <c r="I91" s="153">
        <v>20.47</v>
      </c>
      <c r="J91" s="153">
        <v>5.1174999999999998E-2</v>
      </c>
    </row>
    <row r="92" spans="1:10" x14ac:dyDescent="0.2">
      <c r="A92" s="129" t="s">
        <v>164</v>
      </c>
      <c r="B92" s="131" t="s">
        <v>306</v>
      </c>
      <c r="C92" s="129" t="s">
        <v>83</v>
      </c>
      <c r="D92" s="129" t="s">
        <v>305</v>
      </c>
      <c r="E92" s="155" t="s">
        <v>161</v>
      </c>
      <c r="F92" s="155"/>
      <c r="G92" s="154" t="s">
        <v>37</v>
      </c>
      <c r="H92" s="130">
        <v>2.8900000000000002E-3</v>
      </c>
      <c r="I92" s="135">
        <v>7.18</v>
      </c>
      <c r="J92" s="153">
        <v>2.07502E-2</v>
      </c>
    </row>
    <row r="93" spans="1:10" s="149" customFormat="1" x14ac:dyDescent="0.2">
      <c r="A93" s="127" t="s">
        <v>304</v>
      </c>
      <c r="B93" s="127"/>
      <c r="C93" s="127"/>
      <c r="D93" s="127"/>
      <c r="E93" s="127"/>
      <c r="F93" s="127"/>
      <c r="G93" s="127"/>
      <c r="H93" s="127"/>
      <c r="I93" s="127"/>
      <c r="J93" s="150">
        <v>0.33</v>
      </c>
    </row>
    <row r="94" spans="1:10" s="149" customFormat="1" x14ac:dyDescent="0.2">
      <c r="A94" s="152" t="s">
        <v>303</v>
      </c>
      <c r="B94" s="152"/>
      <c r="C94" s="152"/>
      <c r="D94" s="152"/>
      <c r="E94" s="152"/>
      <c r="F94" s="152"/>
      <c r="G94" s="152"/>
      <c r="H94" s="152"/>
      <c r="I94" s="151">
        <v>0.2135</v>
      </c>
      <c r="J94" s="150">
        <v>7.0000000000000007E-2</v>
      </c>
    </row>
    <row r="95" spans="1:10" ht="12" customHeight="1" thickBot="1" x14ac:dyDescent="0.25">
      <c r="A95" s="148" t="s">
        <v>302</v>
      </c>
      <c r="B95" s="148"/>
      <c r="C95" s="148"/>
      <c r="D95" s="148"/>
      <c r="E95" s="148"/>
      <c r="F95" s="148"/>
      <c r="G95" s="148"/>
      <c r="H95" s="148"/>
      <c r="I95" s="148"/>
      <c r="J95" s="147">
        <v>0.4</v>
      </c>
    </row>
    <row r="96" spans="1:10" ht="12" thickTop="1" x14ac:dyDescent="0.2">
      <c r="A96" s="145"/>
      <c r="B96" s="145"/>
      <c r="C96" s="145"/>
      <c r="D96" s="145"/>
      <c r="E96" s="145"/>
      <c r="F96" s="145"/>
      <c r="G96" s="145"/>
      <c r="H96" s="145"/>
      <c r="I96" s="145"/>
      <c r="J96" s="145"/>
    </row>
    <row r="97" spans="1:11" x14ac:dyDescent="0.2">
      <c r="A97" s="134" t="s">
        <v>116</v>
      </c>
      <c r="B97" s="132" t="s">
        <v>153</v>
      </c>
      <c r="C97" s="134" t="s">
        <v>152</v>
      </c>
      <c r="D97" s="134" t="s">
        <v>10</v>
      </c>
      <c r="E97" s="137" t="s">
        <v>175</v>
      </c>
      <c r="F97" s="137"/>
      <c r="G97" s="144" t="s">
        <v>151</v>
      </c>
      <c r="H97" s="132" t="s">
        <v>150</v>
      </c>
      <c r="I97" s="132" t="s">
        <v>149</v>
      </c>
      <c r="J97" s="132" t="s">
        <v>34</v>
      </c>
    </row>
    <row r="98" spans="1:11" ht="45" x14ac:dyDescent="0.2">
      <c r="A98" s="142" t="s">
        <v>174</v>
      </c>
      <c r="B98" s="143">
        <v>5501901</v>
      </c>
      <c r="C98" s="142" t="s">
        <v>50</v>
      </c>
      <c r="D98" s="142" t="s">
        <v>114</v>
      </c>
      <c r="E98" s="141" t="s">
        <v>299</v>
      </c>
      <c r="F98" s="141"/>
      <c r="G98" s="140" t="s">
        <v>209</v>
      </c>
      <c r="H98" s="139">
        <v>1</v>
      </c>
      <c r="I98" s="138">
        <v>8.5399999999999991</v>
      </c>
      <c r="J98" s="138">
        <v>8.5399999999999991</v>
      </c>
    </row>
    <row r="99" spans="1:11" ht="11.25" customHeight="1" x14ac:dyDescent="0.2">
      <c r="A99" s="137" t="s">
        <v>242</v>
      </c>
      <c r="B99" s="133" t="s">
        <v>153</v>
      </c>
      <c r="C99" s="137" t="s">
        <v>152</v>
      </c>
      <c r="D99" s="137" t="s">
        <v>241</v>
      </c>
      <c r="E99" s="133" t="s">
        <v>199</v>
      </c>
      <c r="F99" s="136" t="s">
        <v>240</v>
      </c>
      <c r="G99" s="133"/>
      <c r="H99" s="136" t="s">
        <v>239</v>
      </c>
      <c r="I99" s="133"/>
      <c r="J99" s="133" t="s">
        <v>196</v>
      </c>
    </row>
    <row r="100" spans="1:11" x14ac:dyDescent="0.2">
      <c r="A100" s="133"/>
      <c r="B100" s="133"/>
      <c r="C100" s="133"/>
      <c r="D100" s="133"/>
      <c r="E100" s="133"/>
      <c r="F100" s="132" t="s">
        <v>238</v>
      </c>
      <c r="G100" s="132" t="s">
        <v>237</v>
      </c>
      <c r="H100" s="132" t="s">
        <v>238</v>
      </c>
      <c r="I100" s="132" t="s">
        <v>237</v>
      </c>
      <c r="J100" s="133"/>
    </row>
    <row r="101" spans="1:11" x14ac:dyDescent="0.2">
      <c r="A101" s="129" t="s">
        <v>164</v>
      </c>
      <c r="B101" s="131" t="s">
        <v>274</v>
      </c>
      <c r="C101" s="129" t="s">
        <v>50</v>
      </c>
      <c r="D101" s="129" t="s">
        <v>273</v>
      </c>
      <c r="E101" s="130">
        <v>1.7054035999999999</v>
      </c>
      <c r="F101" s="135">
        <v>0.95</v>
      </c>
      <c r="G101" s="135">
        <v>0.05</v>
      </c>
      <c r="H101" s="128">
        <v>291.46699999999998</v>
      </c>
      <c r="I101" s="128">
        <v>85.020099999999999</v>
      </c>
      <c r="J101" s="128">
        <v>479.46510000000001</v>
      </c>
    </row>
    <row r="102" spans="1:11" x14ac:dyDescent="0.2">
      <c r="A102" s="129" t="s">
        <v>164</v>
      </c>
      <c r="B102" s="131" t="s">
        <v>298</v>
      </c>
      <c r="C102" s="129" t="s">
        <v>50</v>
      </c>
      <c r="D102" s="129" t="s">
        <v>297</v>
      </c>
      <c r="E102" s="130">
        <v>1</v>
      </c>
      <c r="F102" s="135">
        <v>1</v>
      </c>
      <c r="G102" s="135">
        <v>0</v>
      </c>
      <c r="H102" s="128">
        <v>434.7602</v>
      </c>
      <c r="I102" s="128">
        <v>210.74680000000001</v>
      </c>
      <c r="J102" s="128">
        <v>434.762</v>
      </c>
    </row>
    <row r="103" spans="1:11" x14ac:dyDescent="0.2">
      <c r="A103" s="129" t="s">
        <v>164</v>
      </c>
      <c r="B103" s="131" t="s">
        <v>301</v>
      </c>
      <c r="C103" s="129" t="s">
        <v>50</v>
      </c>
      <c r="D103" s="129" t="s">
        <v>300</v>
      </c>
      <c r="E103" s="130">
        <v>1</v>
      </c>
      <c r="F103" s="135">
        <v>1</v>
      </c>
      <c r="G103" s="135">
        <v>0</v>
      </c>
      <c r="H103" s="128">
        <v>751.47320000000002</v>
      </c>
      <c r="I103" s="128">
        <v>298.10359999999997</v>
      </c>
      <c r="J103" s="128">
        <v>751.47320000000002</v>
      </c>
    </row>
    <row r="104" spans="1:11" ht="11.25" customHeight="1" x14ac:dyDescent="0.2">
      <c r="A104" s="127"/>
      <c r="B104" s="127"/>
      <c r="C104" s="127"/>
      <c r="D104" s="127"/>
      <c r="E104" s="127"/>
      <c r="F104" s="127" t="s">
        <v>234</v>
      </c>
      <c r="G104" s="127"/>
      <c r="H104" s="127"/>
      <c r="I104" s="127"/>
      <c r="J104" s="126">
        <v>1665.7003</v>
      </c>
    </row>
    <row r="105" spans="1:11" ht="11.25" customHeight="1" x14ac:dyDescent="0.2">
      <c r="A105" s="134" t="s">
        <v>233</v>
      </c>
      <c r="B105" s="132" t="s">
        <v>153</v>
      </c>
      <c r="C105" s="134" t="s">
        <v>152</v>
      </c>
      <c r="D105" s="134" t="s">
        <v>232</v>
      </c>
      <c r="E105" s="132" t="s">
        <v>199</v>
      </c>
      <c r="F105" s="133" t="s">
        <v>231</v>
      </c>
      <c r="G105" s="133"/>
      <c r="H105" s="133"/>
      <c r="I105" s="133"/>
      <c r="J105" s="132" t="s">
        <v>196</v>
      </c>
    </row>
    <row r="106" spans="1:11" x14ac:dyDescent="0.2">
      <c r="A106" s="129" t="s">
        <v>164</v>
      </c>
      <c r="B106" s="131" t="s">
        <v>228</v>
      </c>
      <c r="C106" s="129" t="s">
        <v>50</v>
      </c>
      <c r="D106" s="129" t="s">
        <v>227</v>
      </c>
      <c r="E106" s="130">
        <v>0.56846790000000003</v>
      </c>
      <c r="F106" s="129"/>
      <c r="G106" s="129"/>
      <c r="H106" s="129"/>
      <c r="I106" s="128">
        <v>18.564</v>
      </c>
      <c r="J106" s="128">
        <v>10.553000000000001</v>
      </c>
    </row>
    <row r="107" spans="1:11" ht="11.25" customHeight="1" x14ac:dyDescent="0.2">
      <c r="A107" s="127"/>
      <c r="B107" s="127"/>
      <c r="C107" s="127"/>
      <c r="D107" s="127"/>
      <c r="E107" s="127"/>
      <c r="F107" s="127" t="s">
        <v>226</v>
      </c>
      <c r="G107" s="127"/>
      <c r="H107" s="127"/>
      <c r="I107" s="127"/>
      <c r="J107" s="126">
        <v>10.553000000000001</v>
      </c>
    </row>
    <row r="108" spans="1:11" ht="11.25" customHeight="1" x14ac:dyDescent="0.2">
      <c r="A108" s="127"/>
      <c r="B108" s="127"/>
      <c r="C108" s="127"/>
      <c r="D108" s="127"/>
      <c r="E108" s="127"/>
      <c r="F108" s="127" t="s">
        <v>225</v>
      </c>
      <c r="G108" s="127"/>
      <c r="H108" s="127"/>
      <c r="I108" s="127"/>
      <c r="J108" s="126">
        <v>0</v>
      </c>
    </row>
    <row r="109" spans="1:11" ht="11.25" customHeight="1" x14ac:dyDescent="0.2">
      <c r="A109" s="127"/>
      <c r="B109" s="127"/>
      <c r="C109" s="127"/>
      <c r="D109" s="127"/>
      <c r="E109" s="127"/>
      <c r="F109" s="127" t="s">
        <v>224</v>
      </c>
      <c r="G109" s="127"/>
      <c r="H109" s="127"/>
      <c r="I109" s="127"/>
      <c r="J109" s="126">
        <v>1676.2515000000001</v>
      </c>
    </row>
    <row r="110" spans="1:11" ht="11.25" customHeight="1" x14ac:dyDescent="0.2">
      <c r="A110" s="127"/>
      <c r="B110" s="127"/>
      <c r="C110" s="127"/>
      <c r="D110" s="127"/>
      <c r="E110" s="127"/>
      <c r="F110" s="127" t="s">
        <v>223</v>
      </c>
      <c r="G110" s="127"/>
      <c r="H110" s="127"/>
      <c r="I110" s="127"/>
      <c r="J110" s="126">
        <v>2.6599999999999999E-2</v>
      </c>
    </row>
    <row r="111" spans="1:11" ht="11.25" customHeight="1" x14ac:dyDescent="0.2">
      <c r="A111" s="127"/>
      <c r="B111" s="127"/>
      <c r="C111" s="127"/>
      <c r="D111" s="127"/>
      <c r="E111" s="127"/>
      <c r="F111" s="127" t="s">
        <v>222</v>
      </c>
      <c r="G111" s="127"/>
      <c r="H111" s="127"/>
      <c r="I111" s="127"/>
      <c r="J111" s="126">
        <v>0.18310000000000001</v>
      </c>
    </row>
    <row r="112" spans="1:11" ht="11.25" customHeight="1" x14ac:dyDescent="0.2">
      <c r="A112" s="127"/>
      <c r="B112" s="127"/>
      <c r="C112" s="127"/>
      <c r="D112" s="127"/>
      <c r="E112" s="127"/>
      <c r="F112" s="127" t="s">
        <v>221</v>
      </c>
      <c r="G112" s="127"/>
      <c r="H112" s="127"/>
      <c r="I112" s="127"/>
      <c r="J112" s="126">
        <v>243.82</v>
      </c>
      <c r="K112" s="146"/>
    </row>
    <row r="113" spans="1:10" ht="11.25" customHeight="1" x14ac:dyDescent="0.2">
      <c r="A113" s="127"/>
      <c r="B113" s="127"/>
      <c r="C113" s="127"/>
      <c r="D113" s="127"/>
      <c r="E113" s="127"/>
      <c r="F113" s="127" t="s">
        <v>220</v>
      </c>
      <c r="G113" s="127"/>
      <c r="H113" s="127"/>
      <c r="I113" s="127"/>
      <c r="J113" s="126">
        <v>6.875</v>
      </c>
    </row>
    <row r="114" spans="1:10" x14ac:dyDescent="0.2">
      <c r="A114" s="125"/>
      <c r="B114" s="125"/>
      <c r="C114" s="125"/>
      <c r="D114" s="125"/>
      <c r="E114" s="125" t="s">
        <v>160</v>
      </c>
      <c r="F114" s="123">
        <v>4.3282085536871462E-2</v>
      </c>
      <c r="G114" s="125" t="s">
        <v>159</v>
      </c>
      <c r="H114" s="123">
        <v>0</v>
      </c>
      <c r="I114" s="125" t="s">
        <v>158</v>
      </c>
      <c r="J114" s="123">
        <v>4.3282085536871462E-2</v>
      </c>
    </row>
    <row r="115" spans="1:10" ht="12" customHeight="1" thickBot="1" x14ac:dyDescent="0.25">
      <c r="A115" s="125"/>
      <c r="B115" s="125"/>
      <c r="C115" s="125"/>
      <c r="D115" s="125"/>
      <c r="E115" s="125" t="s">
        <v>157</v>
      </c>
      <c r="F115" s="123">
        <v>1.6649999999999991</v>
      </c>
      <c r="G115" s="125"/>
      <c r="H115" s="124" t="s">
        <v>156</v>
      </c>
      <c r="I115" s="124"/>
      <c r="J115" s="123">
        <v>8.5399999999999991</v>
      </c>
    </row>
    <row r="116" spans="1:10" ht="12" thickTop="1" x14ac:dyDescent="0.2">
      <c r="A116" s="145"/>
      <c r="B116" s="145"/>
      <c r="C116" s="145"/>
      <c r="D116" s="145"/>
      <c r="E116" s="145"/>
      <c r="F116" s="145"/>
      <c r="G116" s="145"/>
      <c r="H116" s="145"/>
      <c r="I116" s="145"/>
      <c r="J116" s="145"/>
    </row>
    <row r="117" spans="1:10" x14ac:dyDescent="0.2">
      <c r="A117" s="134" t="s">
        <v>113</v>
      </c>
      <c r="B117" s="132" t="s">
        <v>153</v>
      </c>
      <c r="C117" s="134" t="s">
        <v>152</v>
      </c>
      <c r="D117" s="134" t="s">
        <v>10</v>
      </c>
      <c r="E117" s="137" t="s">
        <v>175</v>
      </c>
      <c r="F117" s="137"/>
      <c r="G117" s="144" t="s">
        <v>151</v>
      </c>
      <c r="H117" s="132" t="s">
        <v>150</v>
      </c>
      <c r="I117" s="132" t="s">
        <v>149</v>
      </c>
      <c r="J117" s="132" t="s">
        <v>34</v>
      </c>
    </row>
    <row r="118" spans="1:10" ht="22.5" x14ac:dyDescent="0.2">
      <c r="A118" s="142" t="s">
        <v>174</v>
      </c>
      <c r="B118" s="143" t="s">
        <v>112</v>
      </c>
      <c r="C118" s="142" t="s">
        <v>50</v>
      </c>
      <c r="D118" s="142" t="s">
        <v>111</v>
      </c>
      <c r="E118" s="141" t="s">
        <v>299</v>
      </c>
      <c r="F118" s="141"/>
      <c r="G118" s="140" t="s">
        <v>245</v>
      </c>
      <c r="H118" s="139">
        <v>1</v>
      </c>
      <c r="I118" s="138">
        <v>1.1200000000000001</v>
      </c>
      <c r="J118" s="138">
        <v>1.1200000000000001</v>
      </c>
    </row>
    <row r="119" spans="1:10" ht="11.25" customHeight="1" x14ac:dyDescent="0.2">
      <c r="A119" s="137" t="s">
        <v>242</v>
      </c>
      <c r="B119" s="133" t="s">
        <v>153</v>
      </c>
      <c r="C119" s="137" t="s">
        <v>152</v>
      </c>
      <c r="D119" s="137" t="s">
        <v>241</v>
      </c>
      <c r="E119" s="133" t="s">
        <v>199</v>
      </c>
      <c r="F119" s="136" t="s">
        <v>240</v>
      </c>
      <c r="G119" s="133"/>
      <c r="H119" s="136" t="s">
        <v>239</v>
      </c>
      <c r="I119" s="133"/>
      <c r="J119" s="133" t="s">
        <v>196</v>
      </c>
    </row>
    <row r="120" spans="1:10" x14ac:dyDescent="0.2">
      <c r="A120" s="133"/>
      <c r="B120" s="133"/>
      <c r="C120" s="133"/>
      <c r="D120" s="133"/>
      <c r="E120" s="133"/>
      <c r="F120" s="132" t="s">
        <v>238</v>
      </c>
      <c r="G120" s="132" t="s">
        <v>237</v>
      </c>
      <c r="H120" s="132" t="s">
        <v>238</v>
      </c>
      <c r="I120" s="132" t="s">
        <v>237</v>
      </c>
      <c r="J120" s="133"/>
    </row>
    <row r="121" spans="1:10" x14ac:dyDescent="0.2">
      <c r="A121" s="129" t="s">
        <v>164</v>
      </c>
      <c r="B121" s="131" t="s">
        <v>292</v>
      </c>
      <c r="C121" s="129" t="s">
        <v>50</v>
      </c>
      <c r="D121" s="129" t="s">
        <v>291</v>
      </c>
      <c r="E121" s="130">
        <v>1.6283314</v>
      </c>
      <c r="F121" s="135">
        <v>0.51</v>
      </c>
      <c r="G121" s="135">
        <v>0.49</v>
      </c>
      <c r="H121" s="128">
        <v>315.98570000000001</v>
      </c>
      <c r="I121" s="128">
        <v>81.499499999999998</v>
      </c>
      <c r="J121" s="128">
        <v>327.43700000000001</v>
      </c>
    </row>
    <row r="122" spans="1:10" x14ac:dyDescent="0.2">
      <c r="A122" s="129" t="s">
        <v>164</v>
      </c>
      <c r="B122" s="131" t="s">
        <v>290</v>
      </c>
      <c r="C122" s="129" t="s">
        <v>50</v>
      </c>
      <c r="D122" s="129" t="s">
        <v>289</v>
      </c>
      <c r="E122" s="130">
        <v>0.81416569999999999</v>
      </c>
      <c r="F122" s="135">
        <v>0.69</v>
      </c>
      <c r="G122" s="135">
        <v>0.31</v>
      </c>
      <c r="H122" s="128">
        <v>4.9092000000000002</v>
      </c>
      <c r="I122" s="128">
        <v>3.4186999999999999</v>
      </c>
      <c r="J122" s="128">
        <v>3.6206999999999998</v>
      </c>
    </row>
    <row r="123" spans="1:10" x14ac:dyDescent="0.2">
      <c r="A123" s="129" t="s">
        <v>164</v>
      </c>
      <c r="B123" s="131" t="s">
        <v>288</v>
      </c>
      <c r="C123" s="129" t="s">
        <v>50</v>
      </c>
      <c r="D123" s="129" t="s">
        <v>287</v>
      </c>
      <c r="E123" s="130">
        <v>0.81416569999999999</v>
      </c>
      <c r="F123" s="135">
        <v>0.71</v>
      </c>
      <c r="G123" s="135">
        <v>0.28999999999999998</v>
      </c>
      <c r="H123" s="128">
        <v>280.60300000000001</v>
      </c>
      <c r="I123" s="128">
        <v>121.1797</v>
      </c>
      <c r="J123" s="128">
        <v>190.81620000000001</v>
      </c>
    </row>
    <row r="124" spans="1:10" x14ac:dyDescent="0.2">
      <c r="A124" s="129" t="s">
        <v>164</v>
      </c>
      <c r="B124" s="131" t="s">
        <v>286</v>
      </c>
      <c r="C124" s="129" t="s">
        <v>50</v>
      </c>
      <c r="D124" s="129" t="s">
        <v>285</v>
      </c>
      <c r="E124" s="130">
        <v>0.81416569999999999</v>
      </c>
      <c r="F124" s="135">
        <v>0.96</v>
      </c>
      <c r="G124" s="135">
        <v>0.04</v>
      </c>
      <c r="H124" s="128">
        <v>249.33869999999999</v>
      </c>
      <c r="I124" s="128">
        <v>120.4507</v>
      </c>
      <c r="J124" s="128">
        <v>198.8056</v>
      </c>
    </row>
    <row r="125" spans="1:10" x14ac:dyDescent="0.2">
      <c r="A125" s="129" t="s">
        <v>164</v>
      </c>
      <c r="B125" s="131" t="s">
        <v>284</v>
      </c>
      <c r="C125" s="129" t="s">
        <v>50</v>
      </c>
      <c r="D125" s="129" t="s">
        <v>283</v>
      </c>
      <c r="E125" s="130">
        <v>0.81416569999999999</v>
      </c>
      <c r="F125" s="135">
        <v>1</v>
      </c>
      <c r="G125" s="135">
        <v>0</v>
      </c>
      <c r="H125" s="128">
        <v>213.40459999999999</v>
      </c>
      <c r="I125" s="128">
        <v>94.391499999999994</v>
      </c>
      <c r="J125" s="128">
        <v>173.71</v>
      </c>
    </row>
    <row r="126" spans="1:10" x14ac:dyDescent="0.2">
      <c r="A126" s="129" t="s">
        <v>164</v>
      </c>
      <c r="B126" s="131" t="s">
        <v>282</v>
      </c>
      <c r="C126" s="129" t="s">
        <v>50</v>
      </c>
      <c r="D126" s="129" t="s">
        <v>281</v>
      </c>
      <c r="E126" s="130">
        <v>0.81416569999999999</v>
      </c>
      <c r="F126" s="135">
        <v>0.69</v>
      </c>
      <c r="G126" s="135">
        <v>0.31</v>
      </c>
      <c r="H126" s="128">
        <v>142.72110000000001</v>
      </c>
      <c r="I126" s="128">
        <v>52.410499999999999</v>
      </c>
      <c r="J126" s="128">
        <v>93.405000000000001</v>
      </c>
    </row>
    <row r="127" spans="1:10" ht="11.25" customHeight="1" x14ac:dyDescent="0.2">
      <c r="A127" s="127"/>
      <c r="B127" s="127"/>
      <c r="C127" s="127"/>
      <c r="D127" s="127"/>
      <c r="E127" s="127"/>
      <c r="F127" s="127" t="s">
        <v>234</v>
      </c>
      <c r="G127" s="127"/>
      <c r="H127" s="127"/>
      <c r="I127" s="127"/>
      <c r="J127" s="126">
        <v>987.8</v>
      </c>
    </row>
    <row r="128" spans="1:10" ht="11.25" customHeight="1" x14ac:dyDescent="0.2">
      <c r="A128" s="134" t="s">
        <v>233</v>
      </c>
      <c r="B128" s="132" t="s">
        <v>153</v>
      </c>
      <c r="C128" s="134" t="s">
        <v>152</v>
      </c>
      <c r="D128" s="134" t="s">
        <v>232</v>
      </c>
      <c r="E128" s="132" t="s">
        <v>199</v>
      </c>
      <c r="F128" s="133" t="s">
        <v>231</v>
      </c>
      <c r="G128" s="133"/>
      <c r="H128" s="133"/>
      <c r="I128" s="133"/>
      <c r="J128" s="132" t="s">
        <v>196</v>
      </c>
    </row>
    <row r="129" spans="1:10" x14ac:dyDescent="0.2">
      <c r="A129" s="129" t="s">
        <v>164</v>
      </c>
      <c r="B129" s="131" t="s">
        <v>228</v>
      </c>
      <c r="C129" s="129" t="s">
        <v>50</v>
      </c>
      <c r="D129" s="129" t="s">
        <v>227</v>
      </c>
      <c r="E129" s="130">
        <v>0.81416569999999999</v>
      </c>
      <c r="F129" s="129"/>
      <c r="G129" s="129"/>
      <c r="H129" s="129"/>
      <c r="I129" s="128">
        <v>18.564</v>
      </c>
      <c r="J129" s="128">
        <v>15.1142</v>
      </c>
    </row>
    <row r="130" spans="1:10" ht="11.25" customHeight="1" x14ac:dyDescent="0.2">
      <c r="A130" s="127"/>
      <c r="B130" s="127"/>
      <c r="C130" s="127"/>
      <c r="D130" s="127"/>
      <c r="E130" s="127"/>
      <c r="F130" s="127" t="s">
        <v>226</v>
      </c>
      <c r="G130" s="127"/>
      <c r="H130" s="127"/>
      <c r="I130" s="127"/>
      <c r="J130" s="126">
        <v>15.1142</v>
      </c>
    </row>
    <row r="131" spans="1:10" ht="11.25" customHeight="1" x14ac:dyDescent="0.2">
      <c r="A131" s="127"/>
      <c r="B131" s="127"/>
      <c r="C131" s="127"/>
      <c r="D131" s="127"/>
      <c r="E131" s="127"/>
      <c r="F131" s="127" t="s">
        <v>225</v>
      </c>
      <c r="G131" s="127"/>
      <c r="H131" s="127"/>
      <c r="I131" s="127"/>
      <c r="J131" s="126">
        <v>0</v>
      </c>
    </row>
    <row r="132" spans="1:10" ht="11.25" customHeight="1" x14ac:dyDescent="0.2">
      <c r="A132" s="127"/>
      <c r="B132" s="127"/>
      <c r="C132" s="127"/>
      <c r="D132" s="127"/>
      <c r="E132" s="127"/>
      <c r="F132" s="127" t="s">
        <v>224</v>
      </c>
      <c r="G132" s="127"/>
      <c r="H132" s="127"/>
      <c r="I132" s="127"/>
      <c r="J132" s="126">
        <v>1002.9453999999999</v>
      </c>
    </row>
    <row r="133" spans="1:10" ht="11.25" customHeight="1" x14ac:dyDescent="0.2">
      <c r="A133" s="127"/>
      <c r="B133" s="127"/>
      <c r="C133" s="127"/>
      <c r="D133" s="127"/>
      <c r="E133" s="127"/>
      <c r="F133" s="127" t="s">
        <v>223</v>
      </c>
      <c r="G133" s="127"/>
      <c r="H133" s="127"/>
      <c r="I133" s="127"/>
      <c r="J133" s="126">
        <v>2.6599999999999999E-2</v>
      </c>
    </row>
    <row r="134" spans="1:10" ht="11.25" customHeight="1" x14ac:dyDescent="0.2">
      <c r="A134" s="127"/>
      <c r="B134" s="127"/>
      <c r="C134" s="127"/>
      <c r="D134" s="127"/>
      <c r="E134" s="127"/>
      <c r="F134" s="127" t="s">
        <v>222</v>
      </c>
      <c r="G134" s="127"/>
      <c r="H134" s="127"/>
      <c r="I134" s="127"/>
      <c r="J134" s="126">
        <v>2.3800000000000002E-2</v>
      </c>
    </row>
    <row r="135" spans="1:10" ht="11.25" customHeight="1" x14ac:dyDescent="0.2">
      <c r="A135" s="127"/>
      <c r="B135" s="127"/>
      <c r="C135" s="127"/>
      <c r="D135" s="127"/>
      <c r="E135" s="127"/>
      <c r="F135" s="127" t="s">
        <v>221</v>
      </c>
      <c r="G135" s="127"/>
      <c r="H135" s="127"/>
      <c r="I135" s="127"/>
      <c r="J135" s="126">
        <v>1121.33</v>
      </c>
    </row>
    <row r="136" spans="1:10" ht="11.25" customHeight="1" x14ac:dyDescent="0.2">
      <c r="A136" s="127"/>
      <c r="B136" s="127"/>
      <c r="C136" s="127"/>
      <c r="D136" s="127"/>
      <c r="E136" s="127"/>
      <c r="F136" s="127" t="s">
        <v>220</v>
      </c>
      <c r="G136" s="127"/>
      <c r="H136" s="127"/>
      <c r="I136" s="127"/>
      <c r="J136" s="126">
        <v>0.89439999999999997</v>
      </c>
    </row>
    <row r="137" spans="1:10" x14ac:dyDescent="0.2">
      <c r="A137" s="125"/>
      <c r="B137" s="125"/>
      <c r="C137" s="125"/>
      <c r="D137" s="125"/>
      <c r="E137" s="125" t="s">
        <v>160</v>
      </c>
      <c r="F137" s="123">
        <v>1.3478790413883513E-2</v>
      </c>
      <c r="G137" s="125" t="s">
        <v>159</v>
      </c>
      <c r="H137" s="123">
        <v>0</v>
      </c>
      <c r="I137" s="125" t="s">
        <v>158</v>
      </c>
      <c r="J137" s="123">
        <v>1.3478790413883513E-2</v>
      </c>
    </row>
    <row r="138" spans="1:10" ht="12" customHeight="1" thickBot="1" x14ac:dyDescent="0.25">
      <c r="A138" s="125"/>
      <c r="B138" s="125"/>
      <c r="C138" s="125"/>
      <c r="D138" s="125"/>
      <c r="E138" s="125" t="s">
        <v>157</v>
      </c>
      <c r="F138" s="123">
        <v>0.22560000000000013</v>
      </c>
      <c r="G138" s="125"/>
      <c r="H138" s="124" t="s">
        <v>156</v>
      </c>
      <c r="I138" s="124"/>
      <c r="J138" s="123">
        <v>1.1200000000000001</v>
      </c>
    </row>
    <row r="139" spans="1:10" ht="12" thickTop="1" x14ac:dyDescent="0.2">
      <c r="A139" s="145"/>
      <c r="B139" s="145"/>
      <c r="C139" s="145"/>
      <c r="D139" s="145"/>
      <c r="E139" s="145"/>
      <c r="F139" s="145"/>
      <c r="G139" s="145"/>
      <c r="H139" s="145"/>
      <c r="I139" s="145"/>
      <c r="J139" s="145"/>
    </row>
    <row r="140" spans="1:10" x14ac:dyDescent="0.2">
      <c r="A140" s="134" t="s">
        <v>110</v>
      </c>
      <c r="B140" s="132" t="s">
        <v>153</v>
      </c>
      <c r="C140" s="134" t="s">
        <v>152</v>
      </c>
      <c r="D140" s="134" t="s">
        <v>10</v>
      </c>
      <c r="E140" s="137" t="s">
        <v>175</v>
      </c>
      <c r="F140" s="137"/>
      <c r="G140" s="144" t="s">
        <v>151</v>
      </c>
      <c r="H140" s="132" t="s">
        <v>150</v>
      </c>
      <c r="I140" s="132" t="s">
        <v>149</v>
      </c>
      <c r="J140" s="132" t="s">
        <v>34</v>
      </c>
    </row>
    <row r="141" spans="1:10" ht="33.75" x14ac:dyDescent="0.2">
      <c r="A141" s="142" t="s">
        <v>174</v>
      </c>
      <c r="B141" s="143" t="s">
        <v>109</v>
      </c>
      <c r="C141" s="142" t="s">
        <v>50</v>
      </c>
      <c r="D141" s="142" t="s">
        <v>108</v>
      </c>
      <c r="E141" s="141" t="s">
        <v>244</v>
      </c>
      <c r="F141" s="141"/>
      <c r="G141" s="140" t="s">
        <v>202</v>
      </c>
      <c r="H141" s="139">
        <v>1</v>
      </c>
      <c r="I141" s="138">
        <v>2.11</v>
      </c>
      <c r="J141" s="138">
        <v>2.11</v>
      </c>
    </row>
    <row r="142" spans="1:10" x14ac:dyDescent="0.2">
      <c r="A142" s="137" t="s">
        <v>242</v>
      </c>
      <c r="B142" s="133" t="s">
        <v>153</v>
      </c>
      <c r="C142" s="137" t="s">
        <v>152</v>
      </c>
      <c r="D142" s="137" t="s">
        <v>241</v>
      </c>
      <c r="E142" s="133" t="s">
        <v>199</v>
      </c>
      <c r="F142" s="136" t="s">
        <v>240</v>
      </c>
      <c r="G142" s="133"/>
      <c r="H142" s="136" t="s">
        <v>239</v>
      </c>
      <c r="I142" s="133"/>
      <c r="J142" s="133" t="s">
        <v>196</v>
      </c>
    </row>
    <row r="143" spans="1:10" x14ac:dyDescent="0.2">
      <c r="A143" s="133"/>
      <c r="B143" s="133"/>
      <c r="C143" s="133"/>
      <c r="D143" s="133"/>
      <c r="E143" s="133"/>
      <c r="F143" s="132" t="s">
        <v>238</v>
      </c>
      <c r="G143" s="132" t="s">
        <v>237</v>
      </c>
      <c r="H143" s="132" t="s">
        <v>238</v>
      </c>
      <c r="I143" s="132" t="s">
        <v>237</v>
      </c>
      <c r="J143" s="133"/>
    </row>
    <row r="144" spans="1:10" x14ac:dyDescent="0.2">
      <c r="A144" s="129" t="s">
        <v>164</v>
      </c>
      <c r="B144" s="131" t="s">
        <v>274</v>
      </c>
      <c r="C144" s="129" t="s">
        <v>50</v>
      </c>
      <c r="D144" s="129" t="s">
        <v>273</v>
      </c>
      <c r="E144" s="130">
        <v>2.4820107999999999</v>
      </c>
      <c r="F144" s="135">
        <v>0.77</v>
      </c>
      <c r="G144" s="135">
        <v>0.23</v>
      </c>
      <c r="H144" s="128">
        <v>291.46699999999998</v>
      </c>
      <c r="I144" s="128">
        <v>85.020099999999999</v>
      </c>
      <c r="J144" s="128">
        <v>605.57150000000001</v>
      </c>
    </row>
    <row r="145" spans="1:10" x14ac:dyDescent="0.2">
      <c r="A145" s="129" t="s">
        <v>164</v>
      </c>
      <c r="B145" s="131" t="s">
        <v>298</v>
      </c>
      <c r="C145" s="129" t="s">
        <v>50</v>
      </c>
      <c r="D145" s="129" t="s">
        <v>297</v>
      </c>
      <c r="E145" s="130">
        <v>0.82733690000000004</v>
      </c>
      <c r="F145" s="135">
        <v>1</v>
      </c>
      <c r="G145" s="135">
        <v>0</v>
      </c>
      <c r="H145" s="128">
        <v>434.7602</v>
      </c>
      <c r="I145" s="128">
        <v>210.74680000000001</v>
      </c>
      <c r="J145" s="128">
        <v>359.69319999999999</v>
      </c>
    </row>
    <row r="146" spans="1:10" x14ac:dyDescent="0.2">
      <c r="A146" s="127"/>
      <c r="B146" s="127"/>
      <c r="C146" s="127"/>
      <c r="D146" s="127"/>
      <c r="E146" s="127"/>
      <c r="F146" s="127" t="s">
        <v>234</v>
      </c>
      <c r="G146" s="127"/>
      <c r="H146" s="127"/>
      <c r="I146" s="127"/>
      <c r="J146" s="126">
        <v>965.26469999999995</v>
      </c>
    </row>
    <row r="147" spans="1:10" x14ac:dyDescent="0.2">
      <c r="A147" s="127"/>
      <c r="B147" s="127"/>
      <c r="C147" s="127"/>
      <c r="D147" s="127"/>
      <c r="E147" s="127"/>
      <c r="F147" s="127" t="s">
        <v>224</v>
      </c>
      <c r="G147" s="127"/>
      <c r="H147" s="127"/>
      <c r="I147" s="127"/>
      <c r="J147" s="126">
        <v>965.26469999999995</v>
      </c>
    </row>
    <row r="148" spans="1:10" x14ac:dyDescent="0.2">
      <c r="A148" s="127"/>
      <c r="B148" s="127"/>
      <c r="C148" s="127"/>
      <c r="D148" s="127"/>
      <c r="E148" s="127"/>
      <c r="F148" s="127" t="s">
        <v>223</v>
      </c>
      <c r="G148" s="127"/>
      <c r="H148" s="127"/>
      <c r="I148" s="127"/>
      <c r="J148" s="126">
        <v>0</v>
      </c>
    </row>
    <row r="149" spans="1:10" x14ac:dyDescent="0.2">
      <c r="A149" s="127"/>
      <c r="B149" s="127"/>
      <c r="C149" s="127"/>
      <c r="D149" s="127"/>
      <c r="E149" s="127"/>
      <c r="F149" s="127" t="s">
        <v>222</v>
      </c>
      <c r="G149" s="127"/>
      <c r="H149" s="127"/>
      <c r="I149" s="127"/>
      <c r="J149" s="126">
        <v>0</v>
      </c>
    </row>
    <row r="150" spans="1:10" x14ac:dyDescent="0.2">
      <c r="A150" s="127"/>
      <c r="B150" s="127"/>
      <c r="C150" s="127"/>
      <c r="D150" s="127"/>
      <c r="E150" s="127"/>
      <c r="F150" s="127" t="s">
        <v>221</v>
      </c>
      <c r="G150" s="127"/>
      <c r="H150" s="127"/>
      <c r="I150" s="127"/>
      <c r="J150" s="126">
        <v>457.16</v>
      </c>
    </row>
    <row r="151" spans="1:10" x14ac:dyDescent="0.2">
      <c r="A151" s="127"/>
      <c r="B151" s="127"/>
      <c r="C151" s="127"/>
      <c r="D151" s="127"/>
      <c r="E151" s="127"/>
      <c r="F151" s="127" t="s">
        <v>220</v>
      </c>
      <c r="G151" s="127"/>
      <c r="H151" s="127"/>
      <c r="I151" s="127"/>
      <c r="J151" s="126">
        <v>2.1114000000000002</v>
      </c>
    </row>
    <row r="152" spans="1:10" x14ac:dyDescent="0.2">
      <c r="A152" s="125"/>
      <c r="B152" s="125"/>
      <c r="C152" s="125"/>
      <c r="D152" s="125"/>
      <c r="E152" s="125" t="s">
        <v>160</v>
      </c>
      <c r="F152" s="123">
        <v>0</v>
      </c>
      <c r="G152" s="125" t="s">
        <v>159</v>
      </c>
      <c r="H152" s="123">
        <v>0</v>
      </c>
      <c r="I152" s="125" t="s">
        <v>158</v>
      </c>
      <c r="J152" s="123">
        <v>0</v>
      </c>
    </row>
    <row r="153" spans="1:10" ht="12" thickBot="1" x14ac:dyDescent="0.25">
      <c r="A153" s="125"/>
      <c r="B153" s="125"/>
      <c r="C153" s="125"/>
      <c r="D153" s="125"/>
      <c r="E153" s="125" t="s">
        <v>157</v>
      </c>
      <c r="F153" s="123">
        <v>0.44859999999999989</v>
      </c>
      <c r="G153" s="125"/>
      <c r="H153" s="124" t="s">
        <v>156</v>
      </c>
      <c r="I153" s="124"/>
      <c r="J153" s="123">
        <v>2.56</v>
      </c>
    </row>
    <row r="154" spans="1:10" ht="12" thickTop="1" x14ac:dyDescent="0.2">
      <c r="A154" s="145"/>
      <c r="B154" s="145"/>
      <c r="C154" s="145"/>
      <c r="D154" s="145"/>
      <c r="E154" s="145"/>
      <c r="F154" s="145"/>
      <c r="G154" s="145"/>
      <c r="H154" s="145"/>
      <c r="I154" s="145"/>
      <c r="J154" s="145"/>
    </row>
    <row r="155" spans="1:10" x14ac:dyDescent="0.2">
      <c r="A155" s="134" t="s">
        <v>105</v>
      </c>
      <c r="B155" s="132" t="s">
        <v>153</v>
      </c>
      <c r="C155" s="134" t="s">
        <v>152</v>
      </c>
      <c r="D155" s="134" t="s">
        <v>10</v>
      </c>
      <c r="E155" s="137" t="s">
        <v>175</v>
      </c>
      <c r="F155" s="137"/>
      <c r="G155" s="144" t="s">
        <v>151</v>
      </c>
      <c r="H155" s="132" t="s">
        <v>150</v>
      </c>
      <c r="I155" s="132" t="s">
        <v>149</v>
      </c>
      <c r="J155" s="132" t="s">
        <v>34</v>
      </c>
    </row>
    <row r="156" spans="1:10" ht="32.25" customHeight="1" x14ac:dyDescent="0.2">
      <c r="A156" s="142" t="s">
        <v>174</v>
      </c>
      <c r="B156" s="143" t="s">
        <v>72</v>
      </c>
      <c r="C156" s="142" t="s">
        <v>50</v>
      </c>
      <c r="D156" s="142" t="s">
        <v>104</v>
      </c>
      <c r="E156" s="141" t="s">
        <v>244</v>
      </c>
      <c r="F156" s="141"/>
      <c r="G156" s="140" t="s">
        <v>187</v>
      </c>
      <c r="H156" s="139">
        <v>1</v>
      </c>
      <c r="I156" s="138">
        <v>0.55000000000000004</v>
      </c>
      <c r="J156" s="138">
        <v>0.55000000000000004</v>
      </c>
    </row>
    <row r="157" spans="1:10" ht="11.25" customHeight="1" x14ac:dyDescent="0.2">
      <c r="A157" s="137" t="s">
        <v>242</v>
      </c>
      <c r="B157" s="133" t="s">
        <v>153</v>
      </c>
      <c r="C157" s="137" t="s">
        <v>152</v>
      </c>
      <c r="D157" s="137" t="s">
        <v>241</v>
      </c>
      <c r="E157" s="133" t="s">
        <v>199</v>
      </c>
      <c r="F157" s="136" t="s">
        <v>240</v>
      </c>
      <c r="G157" s="133"/>
      <c r="H157" s="136" t="s">
        <v>239</v>
      </c>
      <c r="I157" s="133"/>
      <c r="J157" s="133" t="s">
        <v>196</v>
      </c>
    </row>
    <row r="158" spans="1:10" x14ac:dyDescent="0.2">
      <c r="A158" s="133"/>
      <c r="B158" s="133"/>
      <c r="C158" s="133"/>
      <c r="D158" s="133"/>
      <c r="E158" s="133"/>
      <c r="F158" s="132" t="s">
        <v>238</v>
      </c>
      <c r="G158" s="132" t="s">
        <v>237</v>
      </c>
      <c r="H158" s="132" t="s">
        <v>238</v>
      </c>
      <c r="I158" s="132" t="s">
        <v>237</v>
      </c>
      <c r="J158" s="133"/>
    </row>
    <row r="159" spans="1:10" x14ac:dyDescent="0.2">
      <c r="A159" s="129" t="s">
        <v>164</v>
      </c>
      <c r="B159" s="131" t="s">
        <v>274</v>
      </c>
      <c r="C159" s="129" t="s">
        <v>50</v>
      </c>
      <c r="D159" s="129" t="s">
        <v>273</v>
      </c>
      <c r="E159" s="130">
        <v>0.80287269999999999</v>
      </c>
      <c r="F159" s="135">
        <v>1</v>
      </c>
      <c r="G159" s="135">
        <v>0</v>
      </c>
      <c r="H159" s="128">
        <v>291.46699999999998</v>
      </c>
      <c r="I159" s="128">
        <v>85.020099999999999</v>
      </c>
      <c r="J159" s="128">
        <v>234.01089999999999</v>
      </c>
    </row>
    <row r="160" spans="1:10" ht="11.25" customHeight="1" x14ac:dyDescent="0.2">
      <c r="A160" s="127"/>
      <c r="B160" s="127"/>
      <c r="C160" s="127"/>
      <c r="D160" s="127"/>
      <c r="E160" s="127"/>
      <c r="F160" s="127" t="s">
        <v>234</v>
      </c>
      <c r="G160" s="127"/>
      <c r="H160" s="127"/>
      <c r="I160" s="127"/>
      <c r="J160" s="126">
        <v>234.01089999999999</v>
      </c>
    </row>
    <row r="161" spans="1:10" ht="11.25" customHeight="1" x14ac:dyDescent="0.2">
      <c r="A161" s="127"/>
      <c r="B161" s="127"/>
      <c r="C161" s="127"/>
      <c r="D161" s="127"/>
      <c r="E161" s="127"/>
      <c r="F161" s="127" t="s">
        <v>224</v>
      </c>
      <c r="G161" s="127"/>
      <c r="H161" s="127"/>
      <c r="I161" s="127"/>
      <c r="J161" s="126">
        <v>234.01089999999999</v>
      </c>
    </row>
    <row r="162" spans="1:10" ht="11.25" customHeight="1" x14ac:dyDescent="0.2">
      <c r="A162" s="127"/>
      <c r="B162" s="127"/>
      <c r="C162" s="127"/>
      <c r="D162" s="127"/>
      <c r="E162" s="127"/>
      <c r="F162" s="127" t="s">
        <v>223</v>
      </c>
      <c r="G162" s="127"/>
      <c r="H162" s="127"/>
      <c r="I162" s="127"/>
      <c r="J162" s="126">
        <v>2.6599999999999999E-2</v>
      </c>
    </row>
    <row r="163" spans="1:10" ht="11.25" customHeight="1" x14ac:dyDescent="0.2">
      <c r="A163" s="127"/>
      <c r="B163" s="127"/>
      <c r="C163" s="127"/>
      <c r="D163" s="127"/>
      <c r="E163" s="127"/>
      <c r="F163" s="127" t="s">
        <v>222</v>
      </c>
      <c r="G163" s="127"/>
      <c r="H163" s="127"/>
      <c r="I163" s="127"/>
      <c r="J163" s="126">
        <v>1.43E-2</v>
      </c>
    </row>
    <row r="164" spans="1:10" ht="11.25" customHeight="1" x14ac:dyDescent="0.2">
      <c r="A164" s="127"/>
      <c r="B164" s="127"/>
      <c r="C164" s="127"/>
      <c r="D164" s="127"/>
      <c r="E164" s="127"/>
      <c r="F164" s="127" t="s">
        <v>221</v>
      </c>
      <c r="G164" s="127"/>
      <c r="H164" s="127"/>
      <c r="I164" s="127"/>
      <c r="J164" s="126">
        <v>435.75</v>
      </c>
    </row>
    <row r="165" spans="1:10" ht="11.25" customHeight="1" x14ac:dyDescent="0.2">
      <c r="A165" s="127"/>
      <c r="B165" s="127"/>
      <c r="C165" s="127"/>
      <c r="D165" s="127"/>
      <c r="E165" s="127"/>
      <c r="F165" s="127" t="s">
        <v>220</v>
      </c>
      <c r="G165" s="127"/>
      <c r="H165" s="127"/>
      <c r="I165" s="127"/>
      <c r="J165" s="126">
        <v>0.53700000000000003</v>
      </c>
    </row>
    <row r="166" spans="1:10" x14ac:dyDescent="0.2">
      <c r="A166" s="125"/>
      <c r="B166" s="125"/>
      <c r="C166" s="125"/>
      <c r="D166" s="125"/>
      <c r="E166" s="125" t="s">
        <v>160</v>
      </c>
      <c r="F166" s="123">
        <v>0</v>
      </c>
      <c r="G166" s="125" t="s">
        <v>159</v>
      </c>
      <c r="H166" s="123">
        <v>0</v>
      </c>
      <c r="I166" s="125" t="s">
        <v>158</v>
      </c>
      <c r="J166" s="123">
        <v>0</v>
      </c>
    </row>
    <row r="167" spans="1:10" ht="12" customHeight="1" thickBot="1" x14ac:dyDescent="0.25">
      <c r="A167" s="125"/>
      <c r="B167" s="125"/>
      <c r="C167" s="125"/>
      <c r="D167" s="125"/>
      <c r="E167" s="125" t="s">
        <v>157</v>
      </c>
      <c r="F167" s="123">
        <v>0.11</v>
      </c>
      <c r="G167" s="125"/>
      <c r="H167" s="124" t="s">
        <v>156</v>
      </c>
      <c r="I167" s="124"/>
      <c r="J167" s="123">
        <v>0.66</v>
      </c>
    </row>
    <row r="168" spans="1:10" ht="12" thickTop="1" x14ac:dyDescent="0.2">
      <c r="A168" s="145"/>
      <c r="B168" s="145"/>
      <c r="C168" s="145"/>
      <c r="D168" s="145"/>
      <c r="E168" s="145"/>
      <c r="F168" s="145"/>
      <c r="G168" s="145"/>
      <c r="H168" s="145"/>
      <c r="I168" s="145"/>
      <c r="J168" s="145"/>
    </row>
    <row r="169" spans="1:10" x14ac:dyDescent="0.2">
      <c r="A169" s="134" t="s">
        <v>103</v>
      </c>
      <c r="B169" s="132" t="s">
        <v>153</v>
      </c>
      <c r="C169" s="134" t="s">
        <v>152</v>
      </c>
      <c r="D169" s="134" t="s">
        <v>10</v>
      </c>
      <c r="E169" s="137" t="s">
        <v>175</v>
      </c>
      <c r="F169" s="137"/>
      <c r="G169" s="144" t="s">
        <v>151</v>
      </c>
      <c r="H169" s="132" t="s">
        <v>150</v>
      </c>
      <c r="I169" s="132" t="s">
        <v>149</v>
      </c>
      <c r="J169" s="132" t="s">
        <v>34</v>
      </c>
    </row>
    <row r="170" spans="1:10" ht="31.5" customHeight="1" x14ac:dyDescent="0.2">
      <c r="A170" s="142" t="s">
        <v>174</v>
      </c>
      <c r="B170" s="143" t="s">
        <v>68</v>
      </c>
      <c r="C170" s="142" t="s">
        <v>50</v>
      </c>
      <c r="D170" s="142" t="s">
        <v>102</v>
      </c>
      <c r="E170" s="141" t="s">
        <v>244</v>
      </c>
      <c r="F170" s="141"/>
      <c r="G170" s="140" t="s">
        <v>187</v>
      </c>
      <c r="H170" s="139">
        <v>1</v>
      </c>
      <c r="I170" s="138">
        <v>0.45</v>
      </c>
      <c r="J170" s="138">
        <v>0.45</v>
      </c>
    </row>
    <row r="171" spans="1:10" x14ac:dyDescent="0.2">
      <c r="A171" s="137" t="s">
        <v>242</v>
      </c>
      <c r="B171" s="133" t="s">
        <v>153</v>
      </c>
      <c r="C171" s="137" t="s">
        <v>152</v>
      </c>
      <c r="D171" s="137" t="s">
        <v>241</v>
      </c>
      <c r="E171" s="133" t="s">
        <v>199</v>
      </c>
      <c r="F171" s="136" t="s">
        <v>240</v>
      </c>
      <c r="G171" s="133"/>
      <c r="H171" s="136" t="s">
        <v>239</v>
      </c>
      <c r="I171" s="133"/>
      <c r="J171" s="133" t="s">
        <v>196</v>
      </c>
    </row>
    <row r="172" spans="1:10" x14ac:dyDescent="0.2">
      <c r="A172" s="133"/>
      <c r="B172" s="133"/>
      <c r="C172" s="133"/>
      <c r="D172" s="133"/>
      <c r="E172" s="133"/>
      <c r="F172" s="132" t="s">
        <v>238</v>
      </c>
      <c r="G172" s="132" t="s">
        <v>237</v>
      </c>
      <c r="H172" s="132" t="s">
        <v>238</v>
      </c>
      <c r="I172" s="132" t="s">
        <v>237</v>
      </c>
      <c r="J172" s="133"/>
    </row>
    <row r="173" spans="1:10" x14ac:dyDescent="0.2">
      <c r="A173" s="129" t="s">
        <v>164</v>
      </c>
      <c r="B173" s="131" t="s">
        <v>274</v>
      </c>
      <c r="C173" s="129" t="s">
        <v>50</v>
      </c>
      <c r="D173" s="129" t="s">
        <v>273</v>
      </c>
      <c r="E173" s="130">
        <v>0.73387809999999998</v>
      </c>
      <c r="F173" s="135">
        <v>1</v>
      </c>
      <c r="G173" s="135">
        <v>0</v>
      </c>
      <c r="H173" s="128">
        <v>291.46699999999998</v>
      </c>
      <c r="I173" s="128">
        <v>85.020099999999999</v>
      </c>
      <c r="J173" s="128">
        <v>213.90119999999999</v>
      </c>
    </row>
    <row r="174" spans="1:10" ht="11.25" customHeight="1" x14ac:dyDescent="0.2">
      <c r="A174" s="127"/>
      <c r="B174" s="127"/>
      <c r="C174" s="127"/>
      <c r="D174" s="127"/>
      <c r="E174" s="127"/>
      <c r="F174" s="127" t="s">
        <v>234</v>
      </c>
      <c r="G174" s="127"/>
      <c r="H174" s="127"/>
      <c r="I174" s="127"/>
      <c r="J174" s="126">
        <v>213.90119999999999</v>
      </c>
    </row>
    <row r="175" spans="1:10" ht="11.25" customHeight="1" x14ac:dyDescent="0.2">
      <c r="A175" s="127"/>
      <c r="B175" s="127"/>
      <c r="C175" s="127"/>
      <c r="D175" s="127"/>
      <c r="E175" s="127"/>
      <c r="F175" s="127" t="s">
        <v>224</v>
      </c>
      <c r="G175" s="127"/>
      <c r="H175" s="127"/>
      <c r="I175" s="127"/>
      <c r="J175" s="126">
        <v>213.90119999999999</v>
      </c>
    </row>
    <row r="176" spans="1:10" ht="11.25" customHeight="1" x14ac:dyDescent="0.2">
      <c r="A176" s="127"/>
      <c r="B176" s="127"/>
      <c r="C176" s="127"/>
      <c r="D176" s="127"/>
      <c r="E176" s="127"/>
      <c r="F176" s="127" t="s">
        <v>223</v>
      </c>
      <c r="G176" s="127"/>
      <c r="H176" s="127"/>
      <c r="I176" s="127"/>
      <c r="J176" s="126">
        <v>0</v>
      </c>
    </row>
    <row r="177" spans="1:10" ht="11.25" customHeight="1" x14ac:dyDescent="0.2">
      <c r="A177" s="127"/>
      <c r="B177" s="127"/>
      <c r="C177" s="127"/>
      <c r="D177" s="127"/>
      <c r="E177" s="127"/>
      <c r="F177" s="127" t="s">
        <v>222</v>
      </c>
      <c r="G177" s="127"/>
      <c r="H177" s="127"/>
      <c r="I177" s="127"/>
      <c r="J177" s="126">
        <v>0</v>
      </c>
    </row>
    <row r="178" spans="1:10" ht="11.25" customHeight="1" x14ac:dyDescent="0.2">
      <c r="A178" s="127"/>
      <c r="B178" s="127"/>
      <c r="C178" s="127"/>
      <c r="D178" s="127"/>
      <c r="E178" s="127"/>
      <c r="F178" s="127" t="s">
        <v>221</v>
      </c>
      <c r="G178" s="127"/>
      <c r="H178" s="127"/>
      <c r="I178" s="127"/>
      <c r="J178" s="126">
        <v>470.61</v>
      </c>
    </row>
    <row r="179" spans="1:10" ht="11.25" customHeight="1" x14ac:dyDescent="0.2">
      <c r="A179" s="127"/>
      <c r="B179" s="127"/>
      <c r="C179" s="127"/>
      <c r="D179" s="127"/>
      <c r="E179" s="127"/>
      <c r="F179" s="127" t="s">
        <v>220</v>
      </c>
      <c r="G179" s="127"/>
      <c r="H179" s="127"/>
      <c r="I179" s="127"/>
      <c r="J179" s="126">
        <v>0.45450000000000002</v>
      </c>
    </row>
    <row r="180" spans="1:10" x14ac:dyDescent="0.2">
      <c r="A180" s="125"/>
      <c r="B180" s="125"/>
      <c r="C180" s="125"/>
      <c r="D180" s="125"/>
      <c r="E180" s="125" t="s">
        <v>160</v>
      </c>
      <c r="F180" s="123">
        <v>0</v>
      </c>
      <c r="G180" s="125" t="s">
        <v>159</v>
      </c>
      <c r="H180" s="123">
        <v>0</v>
      </c>
      <c r="I180" s="125" t="s">
        <v>158</v>
      </c>
      <c r="J180" s="123">
        <v>0</v>
      </c>
    </row>
    <row r="181" spans="1:10" ht="12" customHeight="1" thickBot="1" x14ac:dyDescent="0.25">
      <c r="A181" s="125"/>
      <c r="B181" s="125"/>
      <c r="C181" s="125"/>
      <c r="D181" s="125"/>
      <c r="E181" s="125" t="s">
        <v>157</v>
      </c>
      <c r="F181" s="123">
        <v>0.09</v>
      </c>
      <c r="G181" s="125"/>
      <c r="H181" s="124" t="s">
        <v>156</v>
      </c>
      <c r="I181" s="124"/>
      <c r="J181" s="123">
        <v>0.54</v>
      </c>
    </row>
    <row r="182" spans="1:10" ht="12" thickTop="1" x14ac:dyDescent="0.2">
      <c r="A182" s="145"/>
      <c r="B182" s="145"/>
      <c r="C182" s="145"/>
      <c r="D182" s="145"/>
      <c r="E182" s="145"/>
      <c r="F182" s="145"/>
      <c r="G182" s="145"/>
      <c r="H182" s="145"/>
      <c r="I182" s="145"/>
      <c r="J182" s="145"/>
    </row>
    <row r="184" spans="1:10" x14ac:dyDescent="0.2">
      <c r="A184" s="134" t="s">
        <v>296</v>
      </c>
      <c r="B184" s="132" t="s">
        <v>153</v>
      </c>
      <c r="C184" s="134" t="s">
        <v>152</v>
      </c>
      <c r="D184" s="134" t="s">
        <v>10</v>
      </c>
      <c r="E184" s="137" t="s">
        <v>175</v>
      </c>
      <c r="F184" s="137"/>
      <c r="G184" s="144" t="s">
        <v>151</v>
      </c>
      <c r="H184" s="132" t="s">
        <v>150</v>
      </c>
      <c r="I184" s="132" t="s">
        <v>149</v>
      </c>
      <c r="J184" s="132" t="s">
        <v>34</v>
      </c>
    </row>
    <row r="185" spans="1:10" x14ac:dyDescent="0.2">
      <c r="A185" s="142" t="s">
        <v>174</v>
      </c>
      <c r="B185" s="143" t="s">
        <v>99</v>
      </c>
      <c r="C185" s="142" t="s">
        <v>50</v>
      </c>
      <c r="D185" s="142" t="s">
        <v>98</v>
      </c>
      <c r="E185" s="141" t="s">
        <v>244</v>
      </c>
      <c r="F185" s="141"/>
      <c r="G185" s="140" t="s">
        <v>209</v>
      </c>
      <c r="H185" s="139">
        <v>1</v>
      </c>
      <c r="I185" s="138">
        <v>1.49</v>
      </c>
      <c r="J185" s="138">
        <v>1.49</v>
      </c>
    </row>
    <row r="186" spans="1:10" x14ac:dyDescent="0.2">
      <c r="A186" s="137" t="s">
        <v>242</v>
      </c>
      <c r="B186" s="133" t="s">
        <v>153</v>
      </c>
      <c r="C186" s="137" t="s">
        <v>152</v>
      </c>
      <c r="D186" s="137" t="s">
        <v>241</v>
      </c>
      <c r="E186" s="133" t="s">
        <v>199</v>
      </c>
      <c r="F186" s="136" t="s">
        <v>240</v>
      </c>
      <c r="G186" s="133"/>
      <c r="H186" s="136" t="s">
        <v>239</v>
      </c>
      <c r="I186" s="133"/>
      <c r="J186" s="133" t="s">
        <v>196</v>
      </c>
    </row>
    <row r="187" spans="1:10" x14ac:dyDescent="0.2">
      <c r="A187" s="133"/>
      <c r="B187" s="133"/>
      <c r="C187" s="133"/>
      <c r="D187" s="133"/>
      <c r="E187" s="133"/>
      <c r="F187" s="132" t="s">
        <v>238</v>
      </c>
      <c r="G187" s="132" t="s">
        <v>237</v>
      </c>
      <c r="H187" s="132" t="s">
        <v>238</v>
      </c>
      <c r="I187" s="132" t="s">
        <v>237</v>
      </c>
      <c r="J187" s="133"/>
    </row>
    <row r="188" spans="1:10" x14ac:dyDescent="0.2">
      <c r="A188" s="129" t="s">
        <v>164</v>
      </c>
      <c r="B188" s="131" t="s">
        <v>295</v>
      </c>
      <c r="C188" s="129" t="s">
        <v>50</v>
      </c>
      <c r="D188" s="129" t="s">
        <v>294</v>
      </c>
      <c r="E188" s="130">
        <v>0.77174480000000001</v>
      </c>
      <c r="F188" s="135">
        <v>1</v>
      </c>
      <c r="G188" s="135">
        <v>0</v>
      </c>
      <c r="H188" s="128">
        <v>313.38510000000002</v>
      </c>
      <c r="I188" s="128">
        <v>125.85129999999999</v>
      </c>
      <c r="J188" s="128">
        <v>241.85329999999999</v>
      </c>
    </row>
    <row r="189" spans="1:10" x14ac:dyDescent="0.2">
      <c r="A189" s="127"/>
      <c r="B189" s="127"/>
      <c r="C189" s="127"/>
      <c r="D189" s="127"/>
      <c r="E189" s="127"/>
      <c r="F189" s="127" t="s">
        <v>234</v>
      </c>
      <c r="G189" s="127"/>
      <c r="H189" s="127"/>
      <c r="I189" s="127"/>
      <c r="J189" s="126">
        <v>241.85329999999999</v>
      </c>
    </row>
    <row r="190" spans="1:10" x14ac:dyDescent="0.2">
      <c r="A190" s="134" t="s">
        <v>233</v>
      </c>
      <c r="B190" s="132" t="s">
        <v>153</v>
      </c>
      <c r="C190" s="134" t="s">
        <v>152</v>
      </c>
      <c r="D190" s="134" t="s">
        <v>232</v>
      </c>
      <c r="E190" s="132" t="s">
        <v>199</v>
      </c>
      <c r="F190" s="133" t="s">
        <v>231</v>
      </c>
      <c r="G190" s="133"/>
      <c r="H190" s="133"/>
      <c r="I190" s="133"/>
      <c r="J190" s="132" t="s">
        <v>196</v>
      </c>
    </row>
    <row r="191" spans="1:10" x14ac:dyDescent="0.2">
      <c r="A191" s="129" t="s">
        <v>164</v>
      </c>
      <c r="B191" s="131" t="s">
        <v>228</v>
      </c>
      <c r="C191" s="129" t="s">
        <v>50</v>
      </c>
      <c r="D191" s="129" t="s">
        <v>227</v>
      </c>
      <c r="E191" s="130">
        <v>0.77174480000000001</v>
      </c>
      <c r="F191" s="129"/>
      <c r="G191" s="129"/>
      <c r="H191" s="129"/>
      <c r="I191" s="128">
        <v>18.564</v>
      </c>
      <c r="J191" s="128">
        <v>14.326700000000001</v>
      </c>
    </row>
    <row r="192" spans="1:10" x14ac:dyDescent="0.2">
      <c r="A192" s="127"/>
      <c r="B192" s="127"/>
      <c r="C192" s="127"/>
      <c r="D192" s="127"/>
      <c r="E192" s="127"/>
      <c r="F192" s="127" t="s">
        <v>226</v>
      </c>
      <c r="G192" s="127"/>
      <c r="H192" s="127"/>
      <c r="I192" s="127"/>
      <c r="J192" s="126">
        <v>14.326700000000001</v>
      </c>
    </row>
    <row r="193" spans="1:10" x14ac:dyDescent="0.2">
      <c r="A193" s="127"/>
      <c r="B193" s="127"/>
      <c r="C193" s="127"/>
      <c r="D193" s="127"/>
      <c r="E193" s="127"/>
      <c r="F193" s="127" t="s">
        <v>225</v>
      </c>
      <c r="G193" s="127"/>
      <c r="H193" s="127"/>
      <c r="I193" s="127"/>
      <c r="J193" s="126">
        <v>0</v>
      </c>
    </row>
    <row r="194" spans="1:10" x14ac:dyDescent="0.2">
      <c r="A194" s="127"/>
      <c r="B194" s="127"/>
      <c r="C194" s="127"/>
      <c r="D194" s="127"/>
      <c r="E194" s="127"/>
      <c r="F194" s="127" t="s">
        <v>224</v>
      </c>
      <c r="G194" s="127"/>
      <c r="H194" s="127"/>
      <c r="I194" s="127"/>
      <c r="J194" s="126">
        <v>256.18</v>
      </c>
    </row>
    <row r="195" spans="1:10" x14ac:dyDescent="0.2">
      <c r="A195" s="127"/>
      <c r="B195" s="127"/>
      <c r="C195" s="127"/>
      <c r="D195" s="127"/>
      <c r="E195" s="127"/>
      <c r="F195" s="127" t="s">
        <v>223</v>
      </c>
      <c r="G195" s="127"/>
      <c r="H195" s="127"/>
      <c r="I195" s="127"/>
      <c r="J195" s="126">
        <v>2.6599999999999999E-2</v>
      </c>
    </row>
    <row r="196" spans="1:10" x14ac:dyDescent="0.2">
      <c r="A196" s="127"/>
      <c r="B196" s="127"/>
      <c r="C196" s="127"/>
      <c r="D196" s="127"/>
      <c r="E196" s="127"/>
      <c r="F196" s="127" t="s">
        <v>222</v>
      </c>
      <c r="G196" s="127"/>
      <c r="H196" s="127"/>
      <c r="I196" s="127"/>
      <c r="J196" s="126">
        <v>3.8600000000000002E-2</v>
      </c>
    </row>
    <row r="197" spans="1:10" x14ac:dyDescent="0.2">
      <c r="A197" s="127"/>
      <c r="B197" s="127"/>
      <c r="C197" s="127"/>
      <c r="D197" s="127"/>
      <c r="E197" s="127"/>
      <c r="F197" s="127" t="s">
        <v>221</v>
      </c>
      <c r="G197" s="127"/>
      <c r="H197" s="127"/>
      <c r="I197" s="127"/>
      <c r="J197" s="126">
        <v>176.81</v>
      </c>
    </row>
    <row r="198" spans="1:10" x14ac:dyDescent="0.2">
      <c r="A198" s="127"/>
      <c r="B198" s="127"/>
      <c r="C198" s="127"/>
      <c r="D198" s="127"/>
      <c r="E198" s="127"/>
      <c r="F198" s="127" t="s">
        <v>220</v>
      </c>
      <c r="G198" s="127"/>
      <c r="H198" s="127"/>
      <c r="I198" s="127"/>
      <c r="J198" s="126">
        <v>1.4489000000000001</v>
      </c>
    </row>
    <row r="199" spans="1:10" x14ac:dyDescent="0.2">
      <c r="A199" s="125"/>
      <c r="B199" s="125"/>
      <c r="C199" s="125"/>
      <c r="D199" s="125"/>
      <c r="E199" s="125" t="s">
        <v>160</v>
      </c>
      <c r="F199" s="123">
        <v>8.1028620933205134E-2</v>
      </c>
      <c r="G199" s="125" t="s">
        <v>159</v>
      </c>
      <c r="H199" s="123">
        <v>0</v>
      </c>
      <c r="I199" s="125" t="s">
        <v>158</v>
      </c>
      <c r="J199" s="123">
        <v>8.1028620933205134E-2</v>
      </c>
    </row>
    <row r="200" spans="1:10" x14ac:dyDescent="0.2">
      <c r="A200" s="125"/>
      <c r="B200" s="125"/>
      <c r="C200" s="125"/>
      <c r="D200" s="125"/>
      <c r="E200" s="125" t="s">
        <v>157</v>
      </c>
      <c r="F200" s="123">
        <v>0.35109999999999997</v>
      </c>
      <c r="G200" s="125"/>
      <c r="H200" s="124" t="s">
        <v>156</v>
      </c>
      <c r="I200" s="124"/>
      <c r="J200" s="123">
        <v>1.8</v>
      </c>
    </row>
    <row r="202" spans="1:10" x14ac:dyDescent="0.2">
      <c r="A202" s="113" t="s">
        <v>96</v>
      </c>
      <c r="B202" s="110" t="s">
        <v>153</v>
      </c>
      <c r="C202" s="113" t="s">
        <v>152</v>
      </c>
      <c r="D202" s="113" t="s">
        <v>10</v>
      </c>
      <c r="E202" s="112" t="s">
        <v>175</v>
      </c>
      <c r="F202" s="112"/>
      <c r="G202" s="111" t="s">
        <v>151</v>
      </c>
      <c r="H202" s="110" t="s">
        <v>150</v>
      </c>
      <c r="I202" s="110" t="s">
        <v>149</v>
      </c>
      <c r="J202" s="110" t="s">
        <v>34</v>
      </c>
    </row>
    <row r="203" spans="1:10" ht="22.5" x14ac:dyDescent="0.2">
      <c r="A203" s="108" t="s">
        <v>174</v>
      </c>
      <c r="B203" s="109" t="s">
        <v>293</v>
      </c>
      <c r="C203" s="108" t="s">
        <v>50</v>
      </c>
      <c r="D203" s="108" t="s">
        <v>94</v>
      </c>
      <c r="E203" s="107" t="s">
        <v>244</v>
      </c>
      <c r="F203" s="107"/>
      <c r="G203" s="106" t="s">
        <v>209</v>
      </c>
      <c r="H203" s="105">
        <v>1</v>
      </c>
      <c r="I203" s="104">
        <v>10.130000000000001</v>
      </c>
      <c r="J203" s="104">
        <v>10.130000000000001</v>
      </c>
    </row>
    <row r="204" spans="1:10" x14ac:dyDescent="0.2">
      <c r="A204" s="112" t="s">
        <v>242</v>
      </c>
      <c r="B204" s="117" t="s">
        <v>153</v>
      </c>
      <c r="C204" s="112" t="s">
        <v>152</v>
      </c>
      <c r="D204" s="112" t="s">
        <v>241</v>
      </c>
      <c r="E204" s="117" t="s">
        <v>199</v>
      </c>
      <c r="F204" s="118" t="s">
        <v>240</v>
      </c>
      <c r="G204" s="117"/>
      <c r="H204" s="118" t="s">
        <v>239</v>
      </c>
      <c r="I204" s="117"/>
      <c r="J204" s="117" t="s">
        <v>196</v>
      </c>
    </row>
    <row r="205" spans="1:10" x14ac:dyDescent="0.2">
      <c r="A205" s="117"/>
      <c r="B205" s="117"/>
      <c r="C205" s="117"/>
      <c r="D205" s="117"/>
      <c r="E205" s="117"/>
      <c r="F205" s="110" t="s">
        <v>238</v>
      </c>
      <c r="G205" s="110" t="s">
        <v>237</v>
      </c>
      <c r="H205" s="110" t="s">
        <v>238</v>
      </c>
      <c r="I205" s="110" t="s">
        <v>237</v>
      </c>
      <c r="J205" s="117"/>
    </row>
    <row r="206" spans="1:10" x14ac:dyDescent="0.2">
      <c r="A206" s="96" t="s">
        <v>164</v>
      </c>
      <c r="B206" s="97" t="s">
        <v>292</v>
      </c>
      <c r="C206" s="96" t="s">
        <v>50</v>
      </c>
      <c r="D206" s="96" t="s">
        <v>291</v>
      </c>
      <c r="E206" s="93">
        <v>0.68547849999999999</v>
      </c>
      <c r="F206" s="92">
        <v>0.83</v>
      </c>
      <c r="G206" s="92">
        <v>0.17</v>
      </c>
      <c r="H206" s="120">
        <v>315.98570000000001</v>
      </c>
      <c r="I206" s="120">
        <v>81.499499999999998</v>
      </c>
      <c r="J206" s="120">
        <v>189.2764</v>
      </c>
    </row>
    <row r="207" spans="1:10" x14ac:dyDescent="0.2">
      <c r="A207" s="96" t="s">
        <v>164</v>
      </c>
      <c r="B207" s="97" t="s">
        <v>290</v>
      </c>
      <c r="C207" s="96" t="s">
        <v>50</v>
      </c>
      <c r="D207" s="96" t="s">
        <v>289</v>
      </c>
      <c r="E207" s="93">
        <v>0.68547849999999999</v>
      </c>
      <c r="F207" s="92">
        <v>0.62</v>
      </c>
      <c r="G207" s="92">
        <v>0.38</v>
      </c>
      <c r="H207" s="120">
        <v>4.9092000000000002</v>
      </c>
      <c r="I207" s="120">
        <v>3.4186999999999999</v>
      </c>
      <c r="J207" s="120">
        <v>2.9769000000000001</v>
      </c>
    </row>
    <row r="208" spans="1:10" x14ac:dyDescent="0.2">
      <c r="A208" s="96" t="s">
        <v>164</v>
      </c>
      <c r="B208" s="97" t="s">
        <v>288</v>
      </c>
      <c r="C208" s="96" t="s">
        <v>50</v>
      </c>
      <c r="D208" s="96" t="s">
        <v>287</v>
      </c>
      <c r="E208" s="93">
        <v>0.68547849999999999</v>
      </c>
      <c r="F208" s="92">
        <v>1</v>
      </c>
      <c r="G208" s="92">
        <v>0</v>
      </c>
      <c r="H208" s="120">
        <v>280.60300000000001</v>
      </c>
      <c r="I208" s="120">
        <v>121.1797</v>
      </c>
      <c r="J208" s="120">
        <v>192.34729999999999</v>
      </c>
    </row>
    <row r="209" spans="1:10" x14ac:dyDescent="0.2">
      <c r="A209" s="96" t="s">
        <v>164</v>
      </c>
      <c r="B209" s="97" t="s">
        <v>286</v>
      </c>
      <c r="C209" s="96" t="s">
        <v>50</v>
      </c>
      <c r="D209" s="96" t="s">
        <v>285</v>
      </c>
      <c r="E209" s="93">
        <v>0.68547849999999999</v>
      </c>
      <c r="F209" s="92">
        <v>0.65</v>
      </c>
      <c r="G209" s="92">
        <v>0.35</v>
      </c>
      <c r="H209" s="120">
        <v>249.33869999999999</v>
      </c>
      <c r="I209" s="120">
        <v>120.4507</v>
      </c>
      <c r="J209" s="120">
        <v>139.99379999999999</v>
      </c>
    </row>
    <row r="210" spans="1:10" x14ac:dyDescent="0.2">
      <c r="A210" s="96" t="s">
        <v>164</v>
      </c>
      <c r="B210" s="97" t="s">
        <v>284</v>
      </c>
      <c r="C210" s="96" t="s">
        <v>50</v>
      </c>
      <c r="D210" s="96" t="s">
        <v>283</v>
      </c>
      <c r="E210" s="93">
        <v>0.68547849999999999</v>
      </c>
      <c r="F210" s="92">
        <v>0.67</v>
      </c>
      <c r="G210" s="92">
        <v>0.33</v>
      </c>
      <c r="H210" s="120">
        <v>213.40459999999999</v>
      </c>
      <c r="I210" s="120">
        <v>94.391499999999994</v>
      </c>
      <c r="J210" s="120">
        <v>119.3626</v>
      </c>
    </row>
    <row r="211" spans="1:10" x14ac:dyDescent="0.2">
      <c r="A211" s="96" t="s">
        <v>164</v>
      </c>
      <c r="B211" s="97" t="s">
        <v>282</v>
      </c>
      <c r="C211" s="96" t="s">
        <v>50</v>
      </c>
      <c r="D211" s="96" t="s">
        <v>281</v>
      </c>
      <c r="E211" s="93">
        <v>0.68547849999999999</v>
      </c>
      <c r="F211" s="92">
        <v>0.62</v>
      </c>
      <c r="G211" s="92">
        <v>0.38</v>
      </c>
      <c r="H211" s="120">
        <v>142.72110000000001</v>
      </c>
      <c r="I211" s="120">
        <v>52.410499999999999</v>
      </c>
      <c r="J211" s="120">
        <v>74.308000000000007</v>
      </c>
    </row>
    <row r="212" spans="1:10" x14ac:dyDescent="0.2">
      <c r="A212" s="115"/>
      <c r="B212" s="115"/>
      <c r="C212" s="115"/>
      <c r="D212" s="115"/>
      <c r="E212" s="115"/>
      <c r="F212" s="115" t="s">
        <v>234</v>
      </c>
      <c r="G212" s="115"/>
      <c r="H212" s="115"/>
      <c r="I212" s="115"/>
      <c r="J212" s="114">
        <v>718.26499999999999</v>
      </c>
    </row>
    <row r="213" spans="1:10" x14ac:dyDescent="0.2">
      <c r="A213" s="113" t="s">
        <v>233</v>
      </c>
      <c r="B213" s="110" t="s">
        <v>153</v>
      </c>
      <c r="C213" s="113" t="s">
        <v>152</v>
      </c>
      <c r="D213" s="113" t="s">
        <v>232</v>
      </c>
      <c r="E213" s="110" t="s">
        <v>199</v>
      </c>
      <c r="F213" s="117" t="s">
        <v>231</v>
      </c>
      <c r="G213" s="117"/>
      <c r="H213" s="117"/>
      <c r="I213" s="117"/>
      <c r="J213" s="110" t="s">
        <v>196</v>
      </c>
    </row>
    <row r="214" spans="1:10" x14ac:dyDescent="0.2">
      <c r="A214" s="96" t="s">
        <v>164</v>
      </c>
      <c r="B214" s="97" t="s">
        <v>228</v>
      </c>
      <c r="C214" s="96" t="s">
        <v>50</v>
      </c>
      <c r="D214" s="96" t="s">
        <v>227</v>
      </c>
      <c r="E214" s="93">
        <v>0.68547849999999999</v>
      </c>
      <c r="F214" s="96"/>
      <c r="G214" s="96"/>
      <c r="H214" s="96"/>
      <c r="I214" s="120">
        <v>18.564</v>
      </c>
      <c r="J214" s="120">
        <v>12.725199999999999</v>
      </c>
    </row>
    <row r="215" spans="1:10" x14ac:dyDescent="0.2">
      <c r="A215" s="115"/>
      <c r="B215" s="115"/>
      <c r="C215" s="115"/>
      <c r="D215" s="115"/>
      <c r="E215" s="115"/>
      <c r="F215" s="115" t="s">
        <v>226</v>
      </c>
      <c r="G215" s="115"/>
      <c r="H215" s="115"/>
      <c r="I215" s="115"/>
      <c r="J215" s="114">
        <v>12.725199999999999</v>
      </c>
    </row>
    <row r="216" spans="1:10" x14ac:dyDescent="0.2">
      <c r="A216" s="115"/>
      <c r="B216" s="115"/>
      <c r="C216" s="115"/>
      <c r="D216" s="115"/>
      <c r="E216" s="115"/>
      <c r="F216" s="115" t="s">
        <v>225</v>
      </c>
      <c r="G216" s="115"/>
      <c r="H216" s="115"/>
      <c r="I216" s="115"/>
      <c r="J216" s="114">
        <v>0</v>
      </c>
    </row>
    <row r="217" spans="1:10" x14ac:dyDescent="0.2">
      <c r="A217" s="115"/>
      <c r="B217" s="115"/>
      <c r="C217" s="115"/>
      <c r="D217" s="115"/>
      <c r="E217" s="115"/>
      <c r="F217" s="115" t="s">
        <v>224</v>
      </c>
      <c r="G217" s="115"/>
      <c r="H217" s="115"/>
      <c r="I217" s="115"/>
      <c r="J217" s="114">
        <v>730.99019999999996</v>
      </c>
    </row>
    <row r="218" spans="1:10" x14ac:dyDescent="0.2">
      <c r="A218" s="115"/>
      <c r="B218" s="115"/>
      <c r="C218" s="115"/>
      <c r="D218" s="115"/>
      <c r="E218" s="115"/>
      <c r="F218" s="115" t="s">
        <v>223</v>
      </c>
      <c r="G218" s="115"/>
      <c r="H218" s="115"/>
      <c r="I218" s="115"/>
      <c r="J218" s="114">
        <v>2.6599999999999999E-2</v>
      </c>
    </row>
    <row r="219" spans="1:10" x14ac:dyDescent="0.2">
      <c r="A219" s="115"/>
      <c r="B219" s="115"/>
      <c r="C219" s="115"/>
      <c r="D219" s="115"/>
      <c r="E219" s="115"/>
      <c r="F219" s="115" t="s">
        <v>222</v>
      </c>
      <c r="G219" s="115"/>
      <c r="H219" s="115"/>
      <c r="I219" s="115"/>
      <c r="J219" s="114">
        <v>0.129</v>
      </c>
    </row>
    <row r="220" spans="1:10" x14ac:dyDescent="0.2">
      <c r="A220" s="115"/>
      <c r="B220" s="115"/>
      <c r="C220" s="115"/>
      <c r="D220" s="115"/>
      <c r="E220" s="115"/>
      <c r="F220" s="115" t="s">
        <v>221</v>
      </c>
      <c r="G220" s="115"/>
      <c r="H220" s="115"/>
      <c r="I220" s="115"/>
      <c r="J220" s="114">
        <v>150.88</v>
      </c>
    </row>
    <row r="221" spans="1:10" x14ac:dyDescent="0.2">
      <c r="A221" s="115"/>
      <c r="B221" s="115"/>
      <c r="C221" s="115"/>
      <c r="D221" s="115"/>
      <c r="E221" s="115"/>
      <c r="F221" s="115" t="s">
        <v>220</v>
      </c>
      <c r="G221" s="115"/>
      <c r="H221" s="115"/>
      <c r="I221" s="115"/>
      <c r="J221" s="114">
        <v>4.8448000000000002</v>
      </c>
    </row>
    <row r="222" spans="1:10" x14ac:dyDescent="0.2">
      <c r="A222" s="113" t="s">
        <v>214</v>
      </c>
      <c r="B222" s="110" t="s">
        <v>152</v>
      </c>
      <c r="C222" s="113" t="s">
        <v>153</v>
      </c>
      <c r="D222" s="113" t="s">
        <v>213</v>
      </c>
      <c r="E222" s="110" t="s">
        <v>199</v>
      </c>
      <c r="F222" s="110" t="s">
        <v>198</v>
      </c>
      <c r="G222" s="117" t="s">
        <v>205</v>
      </c>
      <c r="H222" s="117"/>
      <c r="I222" s="117"/>
      <c r="J222" s="110" t="s">
        <v>196</v>
      </c>
    </row>
    <row r="223" spans="1:10" ht="22.5" x14ac:dyDescent="0.2">
      <c r="A223" s="102" t="s">
        <v>211</v>
      </c>
      <c r="B223" s="103" t="s">
        <v>50</v>
      </c>
      <c r="C223" s="102">
        <v>4016096</v>
      </c>
      <c r="D223" s="102" t="s">
        <v>280</v>
      </c>
      <c r="E223" s="99">
        <v>1.1002700000000001</v>
      </c>
      <c r="F223" s="100" t="s">
        <v>209</v>
      </c>
      <c r="G223" s="119">
        <v>1.33</v>
      </c>
      <c r="H223" s="119"/>
      <c r="I223" s="101"/>
      <c r="J223" s="116">
        <v>1.4634</v>
      </c>
    </row>
    <row r="224" spans="1:10" x14ac:dyDescent="0.2">
      <c r="A224" s="115"/>
      <c r="B224" s="115"/>
      <c r="C224" s="115"/>
      <c r="D224" s="115"/>
      <c r="E224" s="115"/>
      <c r="F224" s="115" t="s">
        <v>208</v>
      </c>
      <c r="G224" s="115"/>
      <c r="H224" s="115"/>
      <c r="I224" s="115"/>
      <c r="J224" s="114">
        <v>1.4634</v>
      </c>
    </row>
    <row r="225" spans="1:11" x14ac:dyDescent="0.2">
      <c r="A225" s="113" t="s">
        <v>207</v>
      </c>
      <c r="B225" s="110" t="s">
        <v>152</v>
      </c>
      <c r="C225" s="113" t="s">
        <v>164</v>
      </c>
      <c r="D225" s="113" t="s">
        <v>206</v>
      </c>
      <c r="E225" s="110" t="s">
        <v>153</v>
      </c>
      <c r="F225" s="110" t="s">
        <v>199</v>
      </c>
      <c r="G225" s="111" t="s">
        <v>198</v>
      </c>
      <c r="H225" s="117" t="s">
        <v>205</v>
      </c>
      <c r="I225" s="117"/>
      <c r="J225" s="110" t="s">
        <v>196</v>
      </c>
    </row>
    <row r="226" spans="1:11" ht="22.5" x14ac:dyDescent="0.2">
      <c r="A226" s="102" t="s">
        <v>204</v>
      </c>
      <c r="B226" s="103" t="s">
        <v>50</v>
      </c>
      <c r="C226" s="102">
        <v>4016096</v>
      </c>
      <c r="D226" s="102" t="s">
        <v>279</v>
      </c>
      <c r="E226" s="103">
        <v>5914354</v>
      </c>
      <c r="F226" s="99">
        <v>2.0630099999999998</v>
      </c>
      <c r="G226" s="100" t="s">
        <v>202</v>
      </c>
      <c r="H226" s="119">
        <v>1.79</v>
      </c>
      <c r="I226" s="101"/>
      <c r="J226" s="116">
        <v>3.6928000000000001</v>
      </c>
    </row>
    <row r="227" spans="1:11" x14ac:dyDescent="0.2">
      <c r="A227" s="115"/>
      <c r="B227" s="115"/>
      <c r="C227" s="115"/>
      <c r="D227" s="115"/>
      <c r="E227" s="115"/>
      <c r="F227" s="115" t="s">
        <v>201</v>
      </c>
      <c r="G227" s="115"/>
      <c r="H227" s="115"/>
      <c r="I227" s="115"/>
      <c r="J227" s="114">
        <v>3.6928000000000001</v>
      </c>
      <c r="K227" s="122"/>
    </row>
    <row r="228" spans="1:11" x14ac:dyDescent="0.2">
      <c r="A228" s="113" t="s">
        <v>200</v>
      </c>
      <c r="B228" s="110" t="s">
        <v>152</v>
      </c>
      <c r="C228" s="113" t="s">
        <v>164</v>
      </c>
      <c r="D228" s="113" t="s">
        <v>190</v>
      </c>
      <c r="E228" s="110" t="s">
        <v>199</v>
      </c>
      <c r="F228" s="110" t="s">
        <v>198</v>
      </c>
      <c r="G228" s="118" t="s">
        <v>197</v>
      </c>
      <c r="H228" s="117"/>
      <c r="I228" s="117"/>
      <c r="J228" s="110" t="s">
        <v>196</v>
      </c>
      <c r="K228" s="122"/>
    </row>
    <row r="229" spans="1:11" x14ac:dyDescent="0.2">
      <c r="A229" s="111"/>
      <c r="B229" s="111"/>
      <c r="C229" s="111"/>
      <c r="D229" s="111"/>
      <c r="E229" s="111"/>
      <c r="F229" s="111"/>
      <c r="G229" s="111" t="s">
        <v>195</v>
      </c>
      <c r="H229" s="111" t="s">
        <v>194</v>
      </c>
      <c r="I229" s="111" t="s">
        <v>193</v>
      </c>
      <c r="J229" s="111"/>
    </row>
    <row r="230" spans="1:11" ht="33.75" x14ac:dyDescent="0.2">
      <c r="A230" s="102" t="s">
        <v>190</v>
      </c>
      <c r="B230" s="103" t="s">
        <v>50</v>
      </c>
      <c r="C230" s="102">
        <v>4016096</v>
      </c>
      <c r="D230" s="102" t="s">
        <v>278</v>
      </c>
      <c r="E230" s="99">
        <v>2.0630099999999998</v>
      </c>
      <c r="F230" s="100" t="s">
        <v>187</v>
      </c>
      <c r="G230" s="103" t="s">
        <v>277</v>
      </c>
      <c r="H230" s="103" t="s">
        <v>276</v>
      </c>
      <c r="I230" s="103" t="s">
        <v>275</v>
      </c>
      <c r="J230" s="116">
        <v>0</v>
      </c>
    </row>
    <row r="231" spans="1:11" x14ac:dyDescent="0.2">
      <c r="A231" s="115"/>
      <c r="B231" s="115"/>
      <c r="C231" s="115"/>
      <c r="D231" s="115"/>
      <c r="E231" s="115"/>
      <c r="F231" s="115" t="s">
        <v>183</v>
      </c>
      <c r="G231" s="115"/>
      <c r="H231" s="115"/>
      <c r="I231" s="115"/>
      <c r="J231" s="114">
        <v>0</v>
      </c>
    </row>
    <row r="232" spans="1:11" x14ac:dyDescent="0.2">
      <c r="A232" s="91"/>
      <c r="B232" s="91"/>
      <c r="C232" s="91"/>
      <c r="D232" s="91"/>
      <c r="E232" s="91" t="s">
        <v>160</v>
      </c>
      <c r="F232" s="89">
        <v>0.17307282435047719</v>
      </c>
      <c r="G232" s="91" t="s">
        <v>159</v>
      </c>
      <c r="H232" s="89">
        <v>0</v>
      </c>
      <c r="I232" s="91" t="s">
        <v>158</v>
      </c>
      <c r="J232" s="89">
        <v>0.17307286365713692</v>
      </c>
      <c r="K232" s="122"/>
    </row>
    <row r="233" spans="1:11" ht="12" thickBot="1" x14ac:dyDescent="0.25">
      <c r="A233" s="91"/>
      <c r="B233" s="91"/>
      <c r="C233" s="91"/>
      <c r="D233" s="91"/>
      <c r="E233" s="91" t="s">
        <v>157</v>
      </c>
      <c r="F233" s="89">
        <v>2.2799999999999998</v>
      </c>
      <c r="G233" s="91"/>
      <c r="H233" s="90" t="s">
        <v>156</v>
      </c>
      <c r="I233" s="90"/>
      <c r="J233" s="89">
        <v>12.29</v>
      </c>
    </row>
    <row r="234" spans="1:11" ht="12" thickTop="1" x14ac:dyDescent="0.2">
      <c r="A234" s="88"/>
      <c r="B234" s="88"/>
      <c r="C234" s="88"/>
      <c r="D234" s="88"/>
      <c r="E234" s="88"/>
      <c r="F234" s="88"/>
      <c r="G234" s="88"/>
      <c r="H234" s="88"/>
      <c r="I234" s="88"/>
      <c r="J234" s="88"/>
    </row>
    <row r="235" spans="1:11" x14ac:dyDescent="0.2">
      <c r="A235" s="113" t="s">
        <v>91</v>
      </c>
      <c r="B235" s="110" t="s">
        <v>153</v>
      </c>
      <c r="C235" s="113" t="s">
        <v>152</v>
      </c>
      <c r="D235" s="113" t="s">
        <v>10</v>
      </c>
      <c r="E235" s="112" t="s">
        <v>175</v>
      </c>
      <c r="F235" s="112"/>
      <c r="G235" s="111" t="s">
        <v>151</v>
      </c>
      <c r="H235" s="110" t="s">
        <v>150</v>
      </c>
      <c r="I235" s="110" t="s">
        <v>149</v>
      </c>
      <c r="J235" s="110" t="s">
        <v>34</v>
      </c>
    </row>
    <row r="236" spans="1:11" ht="33.75" customHeight="1" x14ac:dyDescent="0.2">
      <c r="A236" s="108" t="s">
        <v>174</v>
      </c>
      <c r="B236" s="109" t="s">
        <v>72</v>
      </c>
      <c r="C236" s="108" t="s">
        <v>50</v>
      </c>
      <c r="D236" s="108" t="s">
        <v>90</v>
      </c>
      <c r="E236" s="107" t="s">
        <v>244</v>
      </c>
      <c r="F236" s="107"/>
      <c r="G236" s="106" t="s">
        <v>187</v>
      </c>
      <c r="H236" s="105">
        <v>1</v>
      </c>
      <c r="I236" s="104">
        <v>0.55000000000000004</v>
      </c>
      <c r="J236" s="104">
        <v>0.55000000000000004</v>
      </c>
    </row>
    <row r="237" spans="1:11" x14ac:dyDescent="0.2">
      <c r="A237" s="112" t="s">
        <v>242</v>
      </c>
      <c r="B237" s="117" t="s">
        <v>153</v>
      </c>
      <c r="C237" s="112" t="s">
        <v>152</v>
      </c>
      <c r="D237" s="112" t="s">
        <v>241</v>
      </c>
      <c r="E237" s="117" t="s">
        <v>199</v>
      </c>
      <c r="F237" s="118" t="s">
        <v>240</v>
      </c>
      <c r="G237" s="117"/>
      <c r="H237" s="118" t="s">
        <v>239</v>
      </c>
      <c r="I237" s="117"/>
      <c r="J237" s="117" t="s">
        <v>196</v>
      </c>
    </row>
    <row r="238" spans="1:11" x14ac:dyDescent="0.2">
      <c r="A238" s="117"/>
      <c r="B238" s="117"/>
      <c r="C238" s="117"/>
      <c r="D238" s="117"/>
      <c r="E238" s="117"/>
      <c r="F238" s="110" t="s">
        <v>238</v>
      </c>
      <c r="G238" s="110" t="s">
        <v>237</v>
      </c>
      <c r="H238" s="110" t="s">
        <v>238</v>
      </c>
      <c r="I238" s="110" t="s">
        <v>237</v>
      </c>
      <c r="J238" s="117"/>
    </row>
    <row r="239" spans="1:11" x14ac:dyDescent="0.2">
      <c r="A239" s="96" t="s">
        <v>164</v>
      </c>
      <c r="B239" s="97" t="s">
        <v>274</v>
      </c>
      <c r="C239" s="96" t="s">
        <v>50</v>
      </c>
      <c r="D239" s="96" t="s">
        <v>273</v>
      </c>
      <c r="E239" s="93">
        <v>0.80287269999999999</v>
      </c>
      <c r="F239" s="92">
        <v>1</v>
      </c>
      <c r="G239" s="92">
        <v>0</v>
      </c>
      <c r="H239" s="120">
        <v>291.46699999999998</v>
      </c>
      <c r="I239" s="120">
        <v>85.020099999999999</v>
      </c>
      <c r="J239" s="120">
        <v>234.01089999999999</v>
      </c>
    </row>
    <row r="240" spans="1:11" x14ac:dyDescent="0.2">
      <c r="A240" s="115"/>
      <c r="B240" s="115"/>
      <c r="C240" s="115"/>
      <c r="D240" s="115"/>
      <c r="E240" s="115"/>
      <c r="F240" s="115" t="s">
        <v>234</v>
      </c>
      <c r="G240" s="115"/>
      <c r="H240" s="115"/>
      <c r="I240" s="115"/>
      <c r="J240" s="114">
        <v>234.01089999999999</v>
      </c>
    </row>
    <row r="241" spans="1:10" x14ac:dyDescent="0.2">
      <c r="A241" s="115"/>
      <c r="B241" s="115"/>
      <c r="C241" s="115"/>
      <c r="D241" s="115"/>
      <c r="E241" s="115"/>
      <c r="F241" s="115" t="s">
        <v>224</v>
      </c>
      <c r="G241" s="115"/>
      <c r="H241" s="115"/>
      <c r="I241" s="115"/>
      <c r="J241" s="114">
        <v>234.01089999999999</v>
      </c>
    </row>
    <row r="242" spans="1:10" x14ac:dyDescent="0.2">
      <c r="A242" s="115"/>
      <c r="B242" s="115"/>
      <c r="C242" s="115"/>
      <c r="D242" s="115"/>
      <c r="E242" s="115"/>
      <c r="F242" s="115" t="s">
        <v>223</v>
      </c>
      <c r="G242" s="115"/>
      <c r="H242" s="115"/>
      <c r="I242" s="115"/>
      <c r="J242" s="114">
        <v>2.6599999999999999E-2</v>
      </c>
    </row>
    <row r="243" spans="1:10" x14ac:dyDescent="0.2">
      <c r="A243" s="115"/>
      <c r="B243" s="115"/>
      <c r="C243" s="115"/>
      <c r="D243" s="115"/>
      <c r="E243" s="115"/>
      <c r="F243" s="115" t="s">
        <v>222</v>
      </c>
      <c r="G243" s="115"/>
      <c r="H243" s="115"/>
      <c r="I243" s="115"/>
      <c r="J243" s="114">
        <v>1.43E-2</v>
      </c>
    </row>
    <row r="244" spans="1:10" x14ac:dyDescent="0.2">
      <c r="A244" s="115"/>
      <c r="B244" s="115"/>
      <c r="C244" s="115"/>
      <c r="D244" s="115"/>
      <c r="E244" s="115"/>
      <c r="F244" s="115" t="s">
        <v>221</v>
      </c>
      <c r="G244" s="115"/>
      <c r="H244" s="115"/>
      <c r="I244" s="115"/>
      <c r="J244" s="114">
        <v>435.75</v>
      </c>
    </row>
    <row r="245" spans="1:10" x14ac:dyDescent="0.2">
      <c r="A245" s="115"/>
      <c r="B245" s="115"/>
      <c r="C245" s="115"/>
      <c r="D245" s="115"/>
      <c r="E245" s="115"/>
      <c r="F245" s="115" t="s">
        <v>220</v>
      </c>
      <c r="G245" s="115"/>
      <c r="H245" s="115"/>
      <c r="I245" s="115"/>
      <c r="J245" s="114">
        <v>0.53700000000000003</v>
      </c>
    </row>
    <row r="246" spans="1:10" x14ac:dyDescent="0.2">
      <c r="A246" s="91"/>
      <c r="B246" s="91"/>
      <c r="C246" s="91"/>
      <c r="D246" s="91"/>
      <c r="E246" s="91" t="s">
        <v>160</v>
      </c>
      <c r="F246" s="89">
        <v>0</v>
      </c>
      <c r="G246" s="91" t="s">
        <v>159</v>
      </c>
      <c r="H246" s="89">
        <v>0</v>
      </c>
      <c r="I246" s="91" t="s">
        <v>158</v>
      </c>
      <c r="J246" s="89">
        <v>0</v>
      </c>
    </row>
    <row r="247" spans="1:10" ht="12" thickBot="1" x14ac:dyDescent="0.25">
      <c r="A247" s="91"/>
      <c r="B247" s="91"/>
      <c r="C247" s="91"/>
      <c r="D247" s="91"/>
      <c r="E247" s="91" t="s">
        <v>157</v>
      </c>
      <c r="F247" s="89">
        <v>0.11</v>
      </c>
      <c r="G247" s="91"/>
      <c r="H247" s="90" t="s">
        <v>156</v>
      </c>
      <c r="I247" s="90"/>
      <c r="J247" s="89">
        <v>0.66</v>
      </c>
    </row>
    <row r="248" spans="1:10" ht="12" thickTop="1" x14ac:dyDescent="0.2">
      <c r="A248" s="88"/>
      <c r="B248" s="88"/>
      <c r="C248" s="88"/>
      <c r="D248" s="88"/>
      <c r="E248" s="88"/>
      <c r="F248" s="88"/>
      <c r="G248" s="88"/>
      <c r="H248" s="88"/>
      <c r="I248" s="88"/>
      <c r="J248" s="88"/>
    </row>
    <row r="249" spans="1:10" x14ac:dyDescent="0.2">
      <c r="A249" s="113" t="s">
        <v>88</v>
      </c>
      <c r="B249" s="110" t="s">
        <v>153</v>
      </c>
      <c r="C249" s="113" t="s">
        <v>152</v>
      </c>
      <c r="D249" s="113" t="s">
        <v>10</v>
      </c>
      <c r="E249" s="112" t="s">
        <v>175</v>
      </c>
      <c r="F249" s="112"/>
      <c r="G249" s="111" t="s">
        <v>151</v>
      </c>
      <c r="H249" s="110" t="s">
        <v>150</v>
      </c>
      <c r="I249" s="110" t="s">
        <v>149</v>
      </c>
      <c r="J249" s="110" t="s">
        <v>34</v>
      </c>
    </row>
    <row r="250" spans="1:10" ht="32.25" customHeight="1" x14ac:dyDescent="0.2">
      <c r="A250" s="108" t="s">
        <v>174</v>
      </c>
      <c r="B250" s="109" t="s">
        <v>68</v>
      </c>
      <c r="C250" s="108" t="s">
        <v>50</v>
      </c>
      <c r="D250" s="108" t="s">
        <v>87</v>
      </c>
      <c r="E250" s="107" t="s">
        <v>244</v>
      </c>
      <c r="F250" s="107"/>
      <c r="G250" s="106" t="s">
        <v>187</v>
      </c>
      <c r="H250" s="105">
        <v>1</v>
      </c>
      <c r="I250" s="104">
        <v>0.45</v>
      </c>
      <c r="J250" s="104">
        <v>0.45</v>
      </c>
    </row>
    <row r="251" spans="1:10" x14ac:dyDescent="0.2">
      <c r="A251" s="112" t="s">
        <v>242</v>
      </c>
      <c r="B251" s="117" t="s">
        <v>153</v>
      </c>
      <c r="C251" s="112" t="s">
        <v>152</v>
      </c>
      <c r="D251" s="112" t="s">
        <v>241</v>
      </c>
      <c r="E251" s="117" t="s">
        <v>199</v>
      </c>
      <c r="F251" s="118" t="s">
        <v>240</v>
      </c>
      <c r="G251" s="117"/>
      <c r="H251" s="118" t="s">
        <v>239</v>
      </c>
      <c r="I251" s="117"/>
      <c r="J251" s="117" t="s">
        <v>196</v>
      </c>
    </row>
    <row r="252" spans="1:10" x14ac:dyDescent="0.2">
      <c r="A252" s="117"/>
      <c r="B252" s="117"/>
      <c r="C252" s="117"/>
      <c r="D252" s="117"/>
      <c r="E252" s="117"/>
      <c r="F252" s="110" t="s">
        <v>238</v>
      </c>
      <c r="G252" s="110" t="s">
        <v>237</v>
      </c>
      <c r="H252" s="110" t="s">
        <v>238</v>
      </c>
      <c r="I252" s="110" t="s">
        <v>237</v>
      </c>
      <c r="J252" s="117"/>
    </row>
    <row r="253" spans="1:10" x14ac:dyDescent="0.2">
      <c r="A253" s="96" t="s">
        <v>164</v>
      </c>
      <c r="B253" s="97" t="s">
        <v>274</v>
      </c>
      <c r="C253" s="96" t="s">
        <v>50</v>
      </c>
      <c r="D253" s="96" t="s">
        <v>273</v>
      </c>
      <c r="E253" s="93">
        <v>0.73387809999999998</v>
      </c>
      <c r="F253" s="92">
        <v>1</v>
      </c>
      <c r="G253" s="92">
        <v>0</v>
      </c>
      <c r="H253" s="120">
        <v>291.46699999999998</v>
      </c>
      <c r="I253" s="120">
        <v>85.020099999999999</v>
      </c>
      <c r="J253" s="120">
        <v>213.90119999999999</v>
      </c>
    </row>
    <row r="254" spans="1:10" x14ac:dyDescent="0.2">
      <c r="A254" s="115"/>
      <c r="B254" s="115"/>
      <c r="C254" s="115"/>
      <c r="D254" s="115"/>
      <c r="E254" s="115"/>
      <c r="F254" s="115" t="s">
        <v>234</v>
      </c>
      <c r="G254" s="115"/>
      <c r="H254" s="115"/>
      <c r="I254" s="115"/>
      <c r="J254" s="114">
        <v>213.90119999999999</v>
      </c>
    </row>
    <row r="255" spans="1:10" x14ac:dyDescent="0.2">
      <c r="A255" s="115"/>
      <c r="B255" s="115"/>
      <c r="C255" s="115"/>
      <c r="D255" s="115"/>
      <c r="E255" s="115"/>
      <c r="F255" s="115" t="s">
        <v>224</v>
      </c>
      <c r="G255" s="115"/>
      <c r="H255" s="115"/>
      <c r="I255" s="115"/>
      <c r="J255" s="114">
        <v>213.90119999999999</v>
      </c>
    </row>
    <row r="256" spans="1:10" x14ac:dyDescent="0.2">
      <c r="A256" s="115"/>
      <c r="B256" s="115"/>
      <c r="C256" s="115"/>
      <c r="D256" s="115"/>
      <c r="E256" s="115"/>
      <c r="F256" s="115" t="s">
        <v>223</v>
      </c>
      <c r="G256" s="115"/>
      <c r="H256" s="115"/>
      <c r="I256" s="115"/>
      <c r="J256" s="114">
        <v>0</v>
      </c>
    </row>
    <row r="257" spans="1:10" x14ac:dyDescent="0.2">
      <c r="A257" s="115"/>
      <c r="B257" s="115"/>
      <c r="C257" s="115"/>
      <c r="D257" s="115"/>
      <c r="E257" s="115"/>
      <c r="F257" s="115" t="s">
        <v>222</v>
      </c>
      <c r="G257" s="115"/>
      <c r="H257" s="115"/>
      <c r="I257" s="115"/>
      <c r="J257" s="114">
        <v>0</v>
      </c>
    </row>
    <row r="258" spans="1:10" x14ac:dyDescent="0.2">
      <c r="A258" s="115"/>
      <c r="B258" s="115"/>
      <c r="C258" s="115"/>
      <c r="D258" s="115"/>
      <c r="E258" s="115"/>
      <c r="F258" s="115" t="s">
        <v>221</v>
      </c>
      <c r="G258" s="115"/>
      <c r="H258" s="115"/>
      <c r="I258" s="115"/>
      <c r="J258" s="114">
        <v>470.61</v>
      </c>
    </row>
    <row r="259" spans="1:10" x14ac:dyDescent="0.2">
      <c r="A259" s="115"/>
      <c r="B259" s="115"/>
      <c r="C259" s="115"/>
      <c r="D259" s="115"/>
      <c r="E259" s="115"/>
      <c r="F259" s="115" t="s">
        <v>220</v>
      </c>
      <c r="G259" s="115"/>
      <c r="H259" s="115"/>
      <c r="I259" s="115"/>
      <c r="J259" s="114">
        <v>0.45450000000000002</v>
      </c>
    </row>
    <row r="260" spans="1:10" x14ac:dyDescent="0.2">
      <c r="A260" s="91"/>
      <c r="B260" s="91"/>
      <c r="C260" s="91"/>
      <c r="D260" s="91"/>
      <c r="E260" s="91" t="s">
        <v>160</v>
      </c>
      <c r="F260" s="89">
        <v>0</v>
      </c>
      <c r="G260" s="91" t="s">
        <v>159</v>
      </c>
      <c r="H260" s="89">
        <v>0</v>
      </c>
      <c r="I260" s="91" t="s">
        <v>158</v>
      </c>
      <c r="J260" s="89">
        <v>0</v>
      </c>
    </row>
    <row r="261" spans="1:10" ht="12" thickBot="1" x14ac:dyDescent="0.25">
      <c r="A261" s="91"/>
      <c r="B261" s="91"/>
      <c r="C261" s="91"/>
      <c r="D261" s="91"/>
      <c r="E261" s="91" t="s">
        <v>157</v>
      </c>
      <c r="F261" s="89">
        <v>0.09</v>
      </c>
      <c r="G261" s="91"/>
      <c r="H261" s="90" t="s">
        <v>156</v>
      </c>
      <c r="I261" s="90"/>
      <c r="J261" s="89">
        <v>0.54</v>
      </c>
    </row>
    <row r="262" spans="1:10" ht="12" thickTop="1" x14ac:dyDescent="0.2">
      <c r="A262" s="88"/>
      <c r="B262" s="88"/>
      <c r="C262" s="88"/>
      <c r="D262" s="88"/>
      <c r="E262" s="88"/>
      <c r="F262" s="88"/>
      <c r="G262" s="88"/>
      <c r="H262" s="88"/>
      <c r="I262" s="88"/>
      <c r="J262" s="88"/>
    </row>
    <row r="263" spans="1:10" x14ac:dyDescent="0.2">
      <c r="A263" s="113" t="s">
        <v>85</v>
      </c>
      <c r="B263" s="110" t="s">
        <v>153</v>
      </c>
      <c r="C263" s="113" t="s">
        <v>152</v>
      </c>
      <c r="D263" s="113" t="s">
        <v>10</v>
      </c>
      <c r="E263" s="112" t="s">
        <v>175</v>
      </c>
      <c r="F263" s="112"/>
      <c r="G263" s="111" t="s">
        <v>151</v>
      </c>
      <c r="H263" s="110" t="s">
        <v>150</v>
      </c>
      <c r="I263" s="110" t="s">
        <v>149</v>
      </c>
      <c r="J263" s="110" t="s">
        <v>34</v>
      </c>
    </row>
    <row r="264" spans="1:10" ht="41.25" customHeight="1" x14ac:dyDescent="0.2">
      <c r="A264" s="108" t="s">
        <v>174</v>
      </c>
      <c r="B264" s="109" t="s">
        <v>84</v>
      </c>
      <c r="C264" s="108" t="s">
        <v>83</v>
      </c>
      <c r="D264" s="108" t="s">
        <v>82</v>
      </c>
      <c r="E264" s="107" t="s">
        <v>272</v>
      </c>
      <c r="F264" s="107"/>
      <c r="G264" s="106" t="s">
        <v>245</v>
      </c>
      <c r="H264" s="105">
        <v>1</v>
      </c>
      <c r="I264" s="104">
        <v>15.29</v>
      </c>
      <c r="J264" s="104">
        <v>15.29</v>
      </c>
    </row>
    <row r="265" spans="1:10" ht="22.5" x14ac:dyDescent="0.2">
      <c r="A265" s="102" t="s">
        <v>171</v>
      </c>
      <c r="B265" s="103" t="s">
        <v>271</v>
      </c>
      <c r="C265" s="102" t="s">
        <v>83</v>
      </c>
      <c r="D265" s="102" t="s">
        <v>270</v>
      </c>
      <c r="E265" s="101" t="s">
        <v>168</v>
      </c>
      <c r="F265" s="101"/>
      <c r="G265" s="100" t="s">
        <v>167</v>
      </c>
      <c r="H265" s="99">
        <v>0.194687</v>
      </c>
      <c r="I265" s="98">
        <v>26.13</v>
      </c>
      <c r="J265" s="98">
        <v>5.08</v>
      </c>
    </row>
    <row r="266" spans="1:10" ht="22.5" x14ac:dyDescent="0.2">
      <c r="A266" s="102" t="s">
        <v>171</v>
      </c>
      <c r="B266" s="103" t="s">
        <v>170</v>
      </c>
      <c r="C266" s="102" t="s">
        <v>83</v>
      </c>
      <c r="D266" s="102" t="s">
        <v>169</v>
      </c>
      <c r="E266" s="101" t="s">
        <v>168</v>
      </c>
      <c r="F266" s="101"/>
      <c r="G266" s="100" t="s">
        <v>167</v>
      </c>
      <c r="H266" s="99">
        <v>0.194687</v>
      </c>
      <c r="I266" s="98">
        <v>21.43</v>
      </c>
      <c r="J266" s="98">
        <v>4.17</v>
      </c>
    </row>
    <row r="267" spans="1:10" ht="22.5" x14ac:dyDescent="0.2">
      <c r="A267" s="102" t="s">
        <v>171</v>
      </c>
      <c r="B267" s="103" t="s">
        <v>269</v>
      </c>
      <c r="C267" s="102" t="s">
        <v>83</v>
      </c>
      <c r="D267" s="102" t="s">
        <v>268</v>
      </c>
      <c r="E267" s="101" t="s">
        <v>260</v>
      </c>
      <c r="F267" s="101"/>
      <c r="G267" s="100" t="s">
        <v>263</v>
      </c>
      <c r="H267" s="99">
        <v>4.0683999999999998E-3</v>
      </c>
      <c r="I267" s="98">
        <v>9.52</v>
      </c>
      <c r="J267" s="98">
        <v>0.03</v>
      </c>
    </row>
    <row r="268" spans="1:10" ht="22.5" x14ac:dyDescent="0.2">
      <c r="A268" s="102" t="s">
        <v>171</v>
      </c>
      <c r="B268" s="103" t="s">
        <v>267</v>
      </c>
      <c r="C268" s="102" t="s">
        <v>83</v>
      </c>
      <c r="D268" s="102" t="s">
        <v>266</v>
      </c>
      <c r="E268" s="101" t="s">
        <v>260</v>
      </c>
      <c r="F268" s="101"/>
      <c r="G268" s="100" t="s">
        <v>259</v>
      </c>
      <c r="H268" s="99">
        <v>9.3275300000000005E-2</v>
      </c>
      <c r="I268" s="98">
        <v>0.68</v>
      </c>
      <c r="J268" s="98">
        <v>0.06</v>
      </c>
    </row>
    <row r="269" spans="1:10" ht="33.75" x14ac:dyDescent="0.2">
      <c r="A269" s="102" t="s">
        <v>171</v>
      </c>
      <c r="B269" s="103" t="s">
        <v>265</v>
      </c>
      <c r="C269" s="102" t="s">
        <v>83</v>
      </c>
      <c r="D269" s="102" t="s">
        <v>264</v>
      </c>
      <c r="E269" s="101" t="s">
        <v>260</v>
      </c>
      <c r="F269" s="101"/>
      <c r="G269" s="100" t="s">
        <v>263</v>
      </c>
      <c r="H269" s="99">
        <v>2.8108999999999999E-3</v>
      </c>
      <c r="I269" s="98">
        <v>10.46</v>
      </c>
      <c r="J269" s="98">
        <v>0.02</v>
      </c>
    </row>
    <row r="270" spans="1:10" ht="33.75" x14ac:dyDescent="0.2">
      <c r="A270" s="102" t="s">
        <v>171</v>
      </c>
      <c r="B270" s="103" t="s">
        <v>262</v>
      </c>
      <c r="C270" s="102" t="s">
        <v>83</v>
      </c>
      <c r="D270" s="102" t="s">
        <v>261</v>
      </c>
      <c r="E270" s="101" t="s">
        <v>260</v>
      </c>
      <c r="F270" s="101"/>
      <c r="G270" s="100" t="s">
        <v>259</v>
      </c>
      <c r="H270" s="99">
        <v>9.4532699999999997E-2</v>
      </c>
      <c r="I270" s="98">
        <v>1.1000000000000001</v>
      </c>
      <c r="J270" s="98">
        <v>0.1</v>
      </c>
    </row>
    <row r="271" spans="1:10" x14ac:dyDescent="0.2">
      <c r="A271" s="96" t="s">
        <v>164</v>
      </c>
      <c r="B271" s="97" t="s">
        <v>258</v>
      </c>
      <c r="C271" s="96" t="s">
        <v>83</v>
      </c>
      <c r="D271" s="96" t="s">
        <v>257</v>
      </c>
      <c r="E271" s="95" t="s">
        <v>161</v>
      </c>
      <c r="F271" s="95"/>
      <c r="G271" s="94" t="s">
        <v>209</v>
      </c>
      <c r="H271" s="93">
        <v>5.6800000000000003E-2</v>
      </c>
      <c r="I271" s="92">
        <v>89</v>
      </c>
      <c r="J271" s="92">
        <v>5.05</v>
      </c>
    </row>
    <row r="272" spans="1:10" x14ac:dyDescent="0.2">
      <c r="A272" s="96" t="s">
        <v>164</v>
      </c>
      <c r="B272" s="97" t="s">
        <v>256</v>
      </c>
      <c r="C272" s="96" t="s">
        <v>83</v>
      </c>
      <c r="D272" s="96" t="s">
        <v>255</v>
      </c>
      <c r="E272" s="95" t="s">
        <v>161</v>
      </c>
      <c r="F272" s="95"/>
      <c r="G272" s="94" t="s">
        <v>209</v>
      </c>
      <c r="H272" s="93">
        <v>9.7999999999999997E-3</v>
      </c>
      <c r="I272" s="92">
        <v>80.41</v>
      </c>
      <c r="J272" s="92">
        <v>0.78</v>
      </c>
    </row>
    <row r="273" spans="1:10" x14ac:dyDescent="0.2">
      <c r="A273" s="91"/>
      <c r="B273" s="91"/>
      <c r="C273" s="91"/>
      <c r="D273" s="91"/>
      <c r="E273" s="91" t="s">
        <v>160</v>
      </c>
      <c r="F273" s="89">
        <v>5.89</v>
      </c>
      <c r="G273" s="91" t="s">
        <v>159</v>
      </c>
      <c r="H273" s="89">
        <v>0</v>
      </c>
      <c r="I273" s="91" t="s">
        <v>158</v>
      </c>
      <c r="J273" s="89">
        <v>5.89</v>
      </c>
    </row>
    <row r="274" spans="1:10" ht="12" thickBot="1" x14ac:dyDescent="0.25">
      <c r="A274" s="91"/>
      <c r="B274" s="91"/>
      <c r="C274" s="91"/>
      <c r="D274" s="91"/>
      <c r="E274" s="91" t="s">
        <v>157</v>
      </c>
      <c r="F274" s="89">
        <v>3.26</v>
      </c>
      <c r="G274" s="91"/>
      <c r="H274" s="90" t="s">
        <v>156</v>
      </c>
      <c r="I274" s="90"/>
      <c r="J274" s="89">
        <v>18.55</v>
      </c>
    </row>
    <row r="275" spans="1:10" ht="12" thickTop="1" x14ac:dyDescent="0.2">
      <c r="A275" s="88"/>
      <c r="B275" s="88"/>
      <c r="C275" s="88"/>
      <c r="D275" s="88"/>
      <c r="E275" s="88"/>
      <c r="F275" s="88"/>
      <c r="G275" s="88"/>
      <c r="H275" s="88"/>
      <c r="I275" s="88"/>
      <c r="J275" s="88"/>
    </row>
    <row r="276" spans="1:10" x14ac:dyDescent="0.2">
      <c r="A276" s="113" t="s">
        <v>81</v>
      </c>
      <c r="B276" s="110" t="s">
        <v>153</v>
      </c>
      <c r="C276" s="113" t="s">
        <v>152</v>
      </c>
      <c r="D276" s="113" t="s">
        <v>10</v>
      </c>
      <c r="E276" s="112" t="s">
        <v>175</v>
      </c>
      <c r="F276" s="112"/>
      <c r="G276" s="111" t="s">
        <v>151</v>
      </c>
      <c r="H276" s="110" t="s">
        <v>150</v>
      </c>
      <c r="I276" s="110" t="s">
        <v>149</v>
      </c>
      <c r="J276" s="110" t="s">
        <v>34</v>
      </c>
    </row>
    <row r="277" spans="1:10" ht="39" customHeight="1" x14ac:dyDescent="0.2">
      <c r="A277" s="108" t="s">
        <v>174</v>
      </c>
      <c r="B277" s="109" t="s">
        <v>80</v>
      </c>
      <c r="C277" s="108" t="s">
        <v>50</v>
      </c>
      <c r="D277" s="108" t="s">
        <v>79</v>
      </c>
      <c r="E277" s="107" t="s">
        <v>244</v>
      </c>
      <c r="F277" s="107"/>
      <c r="G277" s="106" t="s">
        <v>187</v>
      </c>
      <c r="H277" s="105">
        <v>1</v>
      </c>
      <c r="I277" s="104">
        <v>1.39</v>
      </c>
      <c r="J277" s="104">
        <v>1.39</v>
      </c>
    </row>
    <row r="278" spans="1:10" x14ac:dyDescent="0.2">
      <c r="A278" s="112" t="s">
        <v>242</v>
      </c>
      <c r="B278" s="117" t="s">
        <v>153</v>
      </c>
      <c r="C278" s="112" t="s">
        <v>152</v>
      </c>
      <c r="D278" s="112" t="s">
        <v>241</v>
      </c>
      <c r="E278" s="117" t="s">
        <v>199</v>
      </c>
      <c r="F278" s="118" t="s">
        <v>240</v>
      </c>
      <c r="G278" s="117"/>
      <c r="H278" s="118" t="s">
        <v>239</v>
      </c>
      <c r="I278" s="117"/>
      <c r="J278" s="117" t="s">
        <v>196</v>
      </c>
    </row>
    <row r="279" spans="1:10" x14ac:dyDescent="0.2">
      <c r="A279" s="117"/>
      <c r="B279" s="117"/>
      <c r="C279" s="117"/>
      <c r="D279" s="117"/>
      <c r="E279" s="117"/>
      <c r="F279" s="110" t="s">
        <v>238</v>
      </c>
      <c r="G279" s="110" t="s">
        <v>237</v>
      </c>
      <c r="H279" s="110" t="s">
        <v>238</v>
      </c>
      <c r="I279" s="110" t="s">
        <v>237</v>
      </c>
      <c r="J279" s="117"/>
    </row>
    <row r="280" spans="1:10" x14ac:dyDescent="0.2">
      <c r="A280" s="96" t="s">
        <v>164</v>
      </c>
      <c r="B280" s="97" t="s">
        <v>254</v>
      </c>
      <c r="C280" s="96" t="s">
        <v>50</v>
      </c>
      <c r="D280" s="96" t="s">
        <v>253</v>
      </c>
      <c r="E280" s="93">
        <v>0.82012629999999997</v>
      </c>
      <c r="F280" s="92">
        <v>1</v>
      </c>
      <c r="G280" s="92">
        <v>0</v>
      </c>
      <c r="H280" s="120">
        <v>387.40969999999999</v>
      </c>
      <c r="I280" s="120">
        <v>134.35849999999999</v>
      </c>
      <c r="J280" s="120">
        <v>317.72489999999999</v>
      </c>
    </row>
    <row r="281" spans="1:10" x14ac:dyDescent="0.2">
      <c r="A281" s="115"/>
      <c r="B281" s="115"/>
      <c r="C281" s="115"/>
      <c r="D281" s="115"/>
      <c r="E281" s="115"/>
      <c r="F281" s="115" t="s">
        <v>234</v>
      </c>
      <c r="G281" s="115"/>
      <c r="H281" s="115"/>
      <c r="I281" s="115"/>
      <c r="J281" s="114">
        <v>317.72489999999999</v>
      </c>
    </row>
    <row r="282" spans="1:10" x14ac:dyDescent="0.2">
      <c r="A282" s="115"/>
      <c r="B282" s="115"/>
      <c r="C282" s="115"/>
      <c r="D282" s="115"/>
      <c r="E282" s="115"/>
      <c r="F282" s="115" t="s">
        <v>224</v>
      </c>
      <c r="G282" s="115"/>
      <c r="H282" s="115"/>
      <c r="I282" s="115"/>
      <c r="J282" s="114">
        <v>317.72489999999999</v>
      </c>
    </row>
    <row r="283" spans="1:10" x14ac:dyDescent="0.2">
      <c r="A283" s="115"/>
      <c r="B283" s="115"/>
      <c r="C283" s="115"/>
      <c r="D283" s="115"/>
      <c r="E283" s="115"/>
      <c r="F283" s="115" t="s">
        <v>223</v>
      </c>
      <c r="G283" s="115"/>
      <c r="H283" s="115"/>
      <c r="I283" s="115"/>
      <c r="J283" s="114">
        <v>2.6599999999999999E-2</v>
      </c>
    </row>
    <row r="284" spans="1:10" x14ac:dyDescent="0.2">
      <c r="A284" s="115"/>
      <c r="B284" s="115"/>
      <c r="C284" s="115"/>
      <c r="D284" s="115"/>
      <c r="E284" s="115"/>
      <c r="F284" s="115" t="s">
        <v>222</v>
      </c>
      <c r="G284" s="115"/>
      <c r="H284" s="115"/>
      <c r="I284" s="115"/>
      <c r="J284" s="114">
        <v>3.5999999999999997E-2</v>
      </c>
    </row>
    <row r="285" spans="1:10" x14ac:dyDescent="0.2">
      <c r="A285" s="115"/>
      <c r="B285" s="115"/>
      <c r="C285" s="115"/>
      <c r="D285" s="115"/>
      <c r="E285" s="115"/>
      <c r="F285" s="115" t="s">
        <v>221</v>
      </c>
      <c r="G285" s="115"/>
      <c r="H285" s="115"/>
      <c r="I285" s="115"/>
      <c r="J285" s="114">
        <v>234.89</v>
      </c>
    </row>
    <row r="286" spans="1:10" x14ac:dyDescent="0.2">
      <c r="A286" s="115"/>
      <c r="B286" s="115"/>
      <c r="C286" s="115"/>
      <c r="D286" s="115"/>
      <c r="E286" s="115"/>
      <c r="F286" s="115" t="s">
        <v>220</v>
      </c>
      <c r="G286" s="115"/>
      <c r="H286" s="115"/>
      <c r="I286" s="115"/>
      <c r="J286" s="114">
        <v>1.4</v>
      </c>
    </row>
    <row r="287" spans="1:10" x14ac:dyDescent="0.2">
      <c r="A287" s="91"/>
      <c r="B287" s="91"/>
      <c r="C287" s="91"/>
      <c r="D287" s="91"/>
      <c r="E287" s="91" t="s">
        <v>160</v>
      </c>
      <c r="F287" s="89">
        <v>0</v>
      </c>
      <c r="G287" s="91" t="s">
        <v>159</v>
      </c>
      <c r="H287" s="89">
        <v>0</v>
      </c>
      <c r="I287" s="91" t="s">
        <v>158</v>
      </c>
      <c r="J287" s="89">
        <v>0</v>
      </c>
    </row>
    <row r="288" spans="1:10" ht="12" thickBot="1" x14ac:dyDescent="0.25">
      <c r="A288" s="91"/>
      <c r="B288" s="91"/>
      <c r="C288" s="91"/>
      <c r="D288" s="91"/>
      <c r="E288" s="91" t="s">
        <v>157</v>
      </c>
      <c r="F288" s="89">
        <v>0.28000000000000003</v>
      </c>
      <c r="G288" s="91"/>
      <c r="H288" s="90" t="s">
        <v>156</v>
      </c>
      <c r="I288" s="90"/>
      <c r="J288" s="89">
        <v>1.68</v>
      </c>
    </row>
    <row r="289" spans="1:10" ht="12" thickTop="1" x14ac:dyDescent="0.2">
      <c r="A289" s="88"/>
      <c r="B289" s="88"/>
      <c r="C289" s="88"/>
      <c r="D289" s="88"/>
      <c r="E289" s="88"/>
      <c r="F289" s="88"/>
      <c r="G289" s="88"/>
      <c r="H289" s="88"/>
      <c r="I289" s="88"/>
      <c r="J289" s="88"/>
    </row>
    <row r="290" spans="1:10" x14ac:dyDescent="0.2">
      <c r="A290" s="113" t="s">
        <v>77</v>
      </c>
      <c r="B290" s="110" t="s">
        <v>153</v>
      </c>
      <c r="C290" s="113" t="s">
        <v>152</v>
      </c>
      <c r="D290" s="113" t="s">
        <v>10</v>
      </c>
      <c r="E290" s="112" t="s">
        <v>175</v>
      </c>
      <c r="F290" s="112"/>
      <c r="G290" s="111" t="s">
        <v>151</v>
      </c>
      <c r="H290" s="110" t="s">
        <v>150</v>
      </c>
      <c r="I290" s="110" t="s">
        <v>149</v>
      </c>
      <c r="J290" s="110" t="s">
        <v>34</v>
      </c>
    </row>
    <row r="291" spans="1:10" ht="30.75" customHeight="1" x14ac:dyDescent="0.2">
      <c r="A291" s="108" t="s">
        <v>174</v>
      </c>
      <c r="B291" s="109" t="s">
        <v>76</v>
      </c>
      <c r="C291" s="108" t="s">
        <v>50</v>
      </c>
      <c r="D291" s="108" t="s">
        <v>75</v>
      </c>
      <c r="E291" s="107" t="s">
        <v>244</v>
      </c>
      <c r="F291" s="107"/>
      <c r="G291" s="106" t="s">
        <v>187</v>
      </c>
      <c r="H291" s="105">
        <v>1</v>
      </c>
      <c r="I291" s="104">
        <v>1.1499999999999999</v>
      </c>
      <c r="J291" s="104">
        <v>1.1499999999999999</v>
      </c>
    </row>
    <row r="292" spans="1:10" x14ac:dyDescent="0.2">
      <c r="A292" s="112" t="s">
        <v>242</v>
      </c>
      <c r="B292" s="117" t="s">
        <v>153</v>
      </c>
      <c r="C292" s="112" t="s">
        <v>152</v>
      </c>
      <c r="D292" s="112" t="s">
        <v>241</v>
      </c>
      <c r="E292" s="117" t="s">
        <v>199</v>
      </c>
      <c r="F292" s="118" t="s">
        <v>240</v>
      </c>
      <c r="G292" s="117"/>
      <c r="H292" s="118" t="s">
        <v>239</v>
      </c>
      <c r="I292" s="117"/>
      <c r="J292" s="117" t="s">
        <v>196</v>
      </c>
    </row>
    <row r="293" spans="1:10" x14ac:dyDescent="0.2">
      <c r="A293" s="117"/>
      <c r="B293" s="117"/>
      <c r="C293" s="117"/>
      <c r="D293" s="117"/>
      <c r="E293" s="117"/>
      <c r="F293" s="110" t="s">
        <v>238</v>
      </c>
      <c r="G293" s="110" t="s">
        <v>237</v>
      </c>
      <c r="H293" s="110" t="s">
        <v>238</v>
      </c>
      <c r="I293" s="110" t="s">
        <v>237</v>
      </c>
      <c r="J293" s="117"/>
    </row>
    <row r="294" spans="1:10" x14ac:dyDescent="0.2">
      <c r="A294" s="96" t="s">
        <v>164</v>
      </c>
      <c r="B294" s="97" t="s">
        <v>254</v>
      </c>
      <c r="C294" s="96" t="s">
        <v>50</v>
      </c>
      <c r="D294" s="96" t="s">
        <v>253</v>
      </c>
      <c r="E294" s="93">
        <v>0.83811259999999999</v>
      </c>
      <c r="F294" s="92">
        <v>1</v>
      </c>
      <c r="G294" s="92">
        <v>0</v>
      </c>
      <c r="H294" s="120">
        <v>387.40969999999999</v>
      </c>
      <c r="I294" s="120">
        <v>134.35849999999999</v>
      </c>
      <c r="J294" s="120">
        <v>324.69299999999998</v>
      </c>
    </row>
    <row r="295" spans="1:10" x14ac:dyDescent="0.2">
      <c r="A295" s="115"/>
      <c r="B295" s="115"/>
      <c r="C295" s="115"/>
      <c r="D295" s="115"/>
      <c r="E295" s="115"/>
      <c r="F295" s="115" t="s">
        <v>234</v>
      </c>
      <c r="G295" s="115"/>
      <c r="H295" s="115"/>
      <c r="I295" s="115"/>
      <c r="J295" s="114">
        <v>324.69299999999998</v>
      </c>
    </row>
    <row r="296" spans="1:10" x14ac:dyDescent="0.2">
      <c r="A296" s="115"/>
      <c r="B296" s="115"/>
      <c r="C296" s="115"/>
      <c r="D296" s="115"/>
      <c r="E296" s="115"/>
      <c r="F296" s="115" t="s">
        <v>224</v>
      </c>
      <c r="G296" s="115"/>
      <c r="H296" s="115"/>
      <c r="I296" s="115"/>
      <c r="J296" s="114">
        <v>324.69299999999998</v>
      </c>
    </row>
    <row r="297" spans="1:10" x14ac:dyDescent="0.2">
      <c r="A297" s="115"/>
      <c r="B297" s="115"/>
      <c r="C297" s="115"/>
      <c r="D297" s="115"/>
      <c r="E297" s="115"/>
      <c r="F297" s="115" t="s">
        <v>223</v>
      </c>
      <c r="G297" s="115"/>
      <c r="H297" s="115"/>
      <c r="I297" s="115"/>
      <c r="J297" s="114">
        <v>0</v>
      </c>
    </row>
    <row r="298" spans="1:10" x14ac:dyDescent="0.2">
      <c r="A298" s="115"/>
      <c r="B298" s="115"/>
      <c r="C298" s="115"/>
      <c r="D298" s="115"/>
      <c r="E298" s="115"/>
      <c r="F298" s="115" t="s">
        <v>222</v>
      </c>
      <c r="G298" s="115"/>
      <c r="H298" s="115"/>
      <c r="I298" s="115"/>
      <c r="J298" s="114">
        <v>0</v>
      </c>
    </row>
    <row r="299" spans="1:10" x14ac:dyDescent="0.2">
      <c r="A299" s="115"/>
      <c r="B299" s="115"/>
      <c r="C299" s="115"/>
      <c r="D299" s="115"/>
      <c r="E299" s="115"/>
      <c r="F299" s="115" t="s">
        <v>221</v>
      </c>
      <c r="G299" s="115"/>
      <c r="H299" s="115"/>
      <c r="I299" s="115"/>
      <c r="J299" s="114">
        <v>281.87</v>
      </c>
    </row>
    <row r="300" spans="1:10" x14ac:dyDescent="0.2">
      <c r="A300" s="115"/>
      <c r="B300" s="115"/>
      <c r="C300" s="115"/>
      <c r="D300" s="115"/>
      <c r="E300" s="115"/>
      <c r="F300" s="115" t="s">
        <v>220</v>
      </c>
      <c r="G300" s="115"/>
      <c r="H300" s="115"/>
      <c r="I300" s="115"/>
      <c r="J300" s="114">
        <v>1.1518999999999999</v>
      </c>
    </row>
    <row r="301" spans="1:10" x14ac:dyDescent="0.2">
      <c r="A301" s="91"/>
      <c r="B301" s="91"/>
      <c r="C301" s="91"/>
      <c r="D301" s="91"/>
      <c r="E301" s="91" t="s">
        <v>160</v>
      </c>
      <c r="F301" s="89">
        <v>0</v>
      </c>
      <c r="G301" s="91" t="s">
        <v>159</v>
      </c>
      <c r="H301" s="89">
        <v>0</v>
      </c>
      <c r="I301" s="91" t="s">
        <v>158</v>
      </c>
      <c r="J301" s="89">
        <v>0</v>
      </c>
    </row>
    <row r="302" spans="1:10" ht="12" thickBot="1" x14ac:dyDescent="0.25">
      <c r="A302" s="91"/>
      <c r="B302" s="91"/>
      <c r="C302" s="91"/>
      <c r="D302" s="91"/>
      <c r="E302" s="91" t="s">
        <v>157</v>
      </c>
      <c r="F302" s="89">
        <v>0.24</v>
      </c>
      <c r="G302" s="91"/>
      <c r="H302" s="90" t="s">
        <v>156</v>
      </c>
      <c r="I302" s="90"/>
      <c r="J302" s="89">
        <v>1.3918999999999999</v>
      </c>
    </row>
    <row r="303" spans="1:10" ht="12" thickTop="1" x14ac:dyDescent="0.2">
      <c r="A303" s="88"/>
      <c r="B303" s="88"/>
      <c r="C303" s="88"/>
      <c r="D303" s="88"/>
      <c r="E303" s="88"/>
      <c r="F303" s="88"/>
      <c r="G303" s="88"/>
      <c r="H303" s="88"/>
      <c r="I303" s="88"/>
      <c r="J303" s="88"/>
    </row>
    <row r="304" spans="1:10" x14ac:dyDescent="0.2">
      <c r="A304" s="113" t="s">
        <v>64</v>
      </c>
      <c r="B304" s="110" t="s">
        <v>153</v>
      </c>
      <c r="C304" s="113" t="s">
        <v>152</v>
      </c>
      <c r="D304" s="113" t="s">
        <v>10</v>
      </c>
      <c r="E304" s="112" t="s">
        <v>175</v>
      </c>
      <c r="F304" s="112"/>
      <c r="G304" s="111" t="s">
        <v>151</v>
      </c>
      <c r="H304" s="110" t="s">
        <v>150</v>
      </c>
      <c r="I304" s="110" t="s">
        <v>149</v>
      </c>
      <c r="J304" s="110" t="s">
        <v>34</v>
      </c>
    </row>
    <row r="305" spans="1:10" ht="22.5" x14ac:dyDescent="0.2">
      <c r="A305" s="108" t="s">
        <v>174</v>
      </c>
      <c r="B305" s="109" t="s">
        <v>63</v>
      </c>
      <c r="C305" s="108" t="s">
        <v>39</v>
      </c>
      <c r="D305" s="108" t="s">
        <v>62</v>
      </c>
      <c r="E305" s="107" t="s">
        <v>252</v>
      </c>
      <c r="F305" s="107"/>
      <c r="G305" s="106" t="s">
        <v>245</v>
      </c>
      <c r="H305" s="105">
        <v>1</v>
      </c>
      <c r="I305" s="104">
        <v>50.49</v>
      </c>
      <c r="J305" s="104">
        <v>50.49</v>
      </c>
    </row>
    <row r="306" spans="1:10" ht="33.75" x14ac:dyDescent="0.2">
      <c r="A306" s="96" t="s">
        <v>164</v>
      </c>
      <c r="B306" s="97" t="s">
        <v>251</v>
      </c>
      <c r="C306" s="96" t="s">
        <v>83</v>
      </c>
      <c r="D306" s="96" t="s">
        <v>250</v>
      </c>
      <c r="E306" s="95" t="s">
        <v>161</v>
      </c>
      <c r="F306" s="95"/>
      <c r="G306" s="94" t="s">
        <v>245</v>
      </c>
      <c r="H306" s="93">
        <v>1.0041</v>
      </c>
      <c r="I306" s="92">
        <v>50.29</v>
      </c>
      <c r="J306" s="92">
        <v>50.49</v>
      </c>
    </row>
    <row r="307" spans="1:10" x14ac:dyDescent="0.2">
      <c r="A307" s="91"/>
      <c r="B307" s="91"/>
      <c r="C307" s="91"/>
      <c r="D307" s="91"/>
      <c r="E307" s="91" t="s">
        <v>160</v>
      </c>
      <c r="F307" s="89">
        <v>0</v>
      </c>
      <c r="G307" s="91" t="s">
        <v>159</v>
      </c>
      <c r="H307" s="89">
        <v>0</v>
      </c>
      <c r="I307" s="91" t="s">
        <v>158</v>
      </c>
      <c r="J307" s="89">
        <v>0</v>
      </c>
    </row>
    <row r="308" spans="1:10" ht="12" thickBot="1" x14ac:dyDescent="0.25">
      <c r="A308" s="91"/>
      <c r="B308" s="91"/>
      <c r="C308" s="91"/>
      <c r="D308" s="91"/>
      <c r="E308" s="91" t="s">
        <v>157</v>
      </c>
      <c r="F308" s="89">
        <v>7.71</v>
      </c>
      <c r="G308" s="91"/>
      <c r="H308" s="90" t="s">
        <v>156</v>
      </c>
      <c r="I308" s="90"/>
      <c r="J308" s="89">
        <v>58.2</v>
      </c>
    </row>
    <row r="309" spans="1:10" ht="12" thickTop="1" x14ac:dyDescent="0.2">
      <c r="A309" s="88"/>
      <c r="B309" s="88"/>
      <c r="C309" s="88"/>
      <c r="D309" s="88"/>
      <c r="E309" s="88"/>
      <c r="F309" s="88"/>
      <c r="G309" s="88"/>
      <c r="H309" s="88"/>
      <c r="I309" s="88"/>
      <c r="J309" s="88"/>
    </row>
    <row r="310" spans="1:10" x14ac:dyDescent="0.2">
      <c r="A310" s="113" t="s">
        <v>59</v>
      </c>
      <c r="B310" s="110" t="s">
        <v>153</v>
      </c>
      <c r="C310" s="113" t="s">
        <v>152</v>
      </c>
      <c r="D310" s="113" t="s">
        <v>10</v>
      </c>
      <c r="E310" s="112" t="s">
        <v>175</v>
      </c>
      <c r="F310" s="112"/>
      <c r="G310" s="111" t="s">
        <v>151</v>
      </c>
      <c r="H310" s="110" t="s">
        <v>150</v>
      </c>
      <c r="I310" s="110" t="s">
        <v>149</v>
      </c>
      <c r="J310" s="110" t="s">
        <v>34</v>
      </c>
    </row>
    <row r="311" spans="1:10" x14ac:dyDescent="0.2">
      <c r="A311" s="108" t="s">
        <v>174</v>
      </c>
      <c r="B311" s="109" t="s">
        <v>58</v>
      </c>
      <c r="C311" s="108" t="s">
        <v>50</v>
      </c>
      <c r="D311" s="108" t="s">
        <v>57</v>
      </c>
      <c r="E311" s="107" t="s">
        <v>244</v>
      </c>
      <c r="F311" s="107"/>
      <c r="G311" s="106" t="s">
        <v>249</v>
      </c>
      <c r="H311" s="105">
        <v>1</v>
      </c>
      <c r="I311" s="104">
        <v>45.25</v>
      </c>
      <c r="J311" s="104">
        <v>45.25</v>
      </c>
    </row>
    <row r="312" spans="1:10" x14ac:dyDescent="0.2">
      <c r="A312" s="115"/>
      <c r="B312" s="115"/>
      <c r="C312" s="115"/>
      <c r="D312" s="115"/>
      <c r="E312" s="115"/>
      <c r="F312" s="115" t="s">
        <v>224</v>
      </c>
      <c r="G312" s="115"/>
      <c r="H312" s="115"/>
      <c r="I312" s="115"/>
      <c r="J312" s="114">
        <v>0</v>
      </c>
    </row>
    <row r="313" spans="1:10" x14ac:dyDescent="0.2">
      <c r="A313" s="115"/>
      <c r="B313" s="115"/>
      <c r="C313" s="115"/>
      <c r="D313" s="115"/>
      <c r="E313" s="115"/>
      <c r="F313" s="115" t="s">
        <v>223</v>
      </c>
      <c r="G313" s="115"/>
      <c r="H313" s="115"/>
      <c r="I313" s="115"/>
      <c r="J313" s="114">
        <v>0</v>
      </c>
    </row>
    <row r="314" spans="1:10" x14ac:dyDescent="0.2">
      <c r="A314" s="115"/>
      <c r="B314" s="115"/>
      <c r="C314" s="115"/>
      <c r="D314" s="115"/>
      <c r="E314" s="115"/>
      <c r="F314" s="115" t="s">
        <v>222</v>
      </c>
      <c r="G314" s="115"/>
      <c r="H314" s="115"/>
      <c r="I314" s="115"/>
      <c r="J314" s="114">
        <v>0</v>
      </c>
    </row>
    <row r="315" spans="1:10" x14ac:dyDescent="0.2">
      <c r="A315" s="115"/>
      <c r="B315" s="115"/>
      <c r="C315" s="115"/>
      <c r="D315" s="115"/>
      <c r="E315" s="115"/>
      <c r="F315" s="115" t="s">
        <v>221</v>
      </c>
      <c r="G315" s="115"/>
      <c r="H315" s="115"/>
      <c r="I315" s="115"/>
      <c r="J315" s="114">
        <v>1</v>
      </c>
    </row>
    <row r="316" spans="1:10" x14ac:dyDescent="0.2">
      <c r="A316" s="115"/>
      <c r="B316" s="115"/>
      <c r="C316" s="115"/>
      <c r="D316" s="115"/>
      <c r="E316" s="115"/>
      <c r="F316" s="115" t="s">
        <v>220</v>
      </c>
      <c r="G316" s="115"/>
      <c r="H316" s="115"/>
      <c r="I316" s="115"/>
      <c r="J316" s="114">
        <v>0</v>
      </c>
    </row>
    <row r="317" spans="1:10" x14ac:dyDescent="0.2">
      <c r="A317" s="113" t="s">
        <v>214</v>
      </c>
      <c r="B317" s="110" t="s">
        <v>152</v>
      </c>
      <c r="C317" s="113" t="s">
        <v>153</v>
      </c>
      <c r="D317" s="113" t="s">
        <v>213</v>
      </c>
      <c r="E317" s="110" t="s">
        <v>199</v>
      </c>
      <c r="F317" s="110" t="s">
        <v>198</v>
      </c>
      <c r="G317" s="117" t="s">
        <v>205</v>
      </c>
      <c r="H317" s="117"/>
      <c r="I317" s="117"/>
      <c r="J317" s="110" t="s">
        <v>196</v>
      </c>
    </row>
    <row r="318" spans="1:10" ht="22.5" x14ac:dyDescent="0.2">
      <c r="A318" s="102" t="s">
        <v>211</v>
      </c>
      <c r="B318" s="103" t="s">
        <v>50</v>
      </c>
      <c r="C318" s="102">
        <v>1107892</v>
      </c>
      <c r="D318" s="102" t="s">
        <v>212</v>
      </c>
      <c r="E318" s="99">
        <v>2.6577E-2</v>
      </c>
      <c r="F318" s="100" t="s">
        <v>209</v>
      </c>
      <c r="G318" s="119">
        <v>478</v>
      </c>
      <c r="H318" s="119"/>
      <c r="I318" s="101"/>
      <c r="J318" s="116">
        <v>12.703799999999999</v>
      </c>
    </row>
    <row r="319" spans="1:10" ht="22.5" x14ac:dyDescent="0.2">
      <c r="A319" s="102" t="s">
        <v>211</v>
      </c>
      <c r="B319" s="103" t="s">
        <v>50</v>
      </c>
      <c r="C319" s="102">
        <v>2003842</v>
      </c>
      <c r="D319" s="102" t="s">
        <v>248</v>
      </c>
      <c r="E319" s="99">
        <v>3.7637400000000001E-2</v>
      </c>
      <c r="F319" s="100" t="s">
        <v>216</v>
      </c>
      <c r="G319" s="119">
        <v>64.83</v>
      </c>
      <c r="H319" s="119"/>
      <c r="I319" s="101"/>
      <c r="J319" s="116">
        <v>2.44</v>
      </c>
    </row>
    <row r="320" spans="1:10" ht="22.5" x14ac:dyDescent="0.2">
      <c r="A320" s="102" t="s">
        <v>211</v>
      </c>
      <c r="B320" s="103" t="s">
        <v>50</v>
      </c>
      <c r="C320" s="102">
        <v>4805750</v>
      </c>
      <c r="D320" s="102" t="s">
        <v>210</v>
      </c>
      <c r="E320" s="99">
        <v>1.43229E-2</v>
      </c>
      <c r="F320" s="100" t="s">
        <v>209</v>
      </c>
      <c r="G320" s="119">
        <v>38.119999999999997</v>
      </c>
      <c r="H320" s="119"/>
      <c r="I320" s="101"/>
      <c r="J320" s="116">
        <v>0.54600000000000004</v>
      </c>
    </row>
    <row r="321" spans="1:10" ht="22.5" x14ac:dyDescent="0.2">
      <c r="A321" s="102" t="s">
        <v>211</v>
      </c>
      <c r="B321" s="103" t="s">
        <v>50</v>
      </c>
      <c r="C321" s="102">
        <v>3103302</v>
      </c>
      <c r="D321" s="102" t="s">
        <v>247</v>
      </c>
      <c r="E321" s="99">
        <v>0.40016590000000002</v>
      </c>
      <c r="F321" s="100" t="s">
        <v>245</v>
      </c>
      <c r="G321" s="119">
        <v>73.87</v>
      </c>
      <c r="H321" s="119"/>
      <c r="I321" s="101"/>
      <c r="J321" s="116">
        <v>29.560300000000002</v>
      </c>
    </row>
    <row r="322" spans="1:10" x14ac:dyDescent="0.2">
      <c r="A322" s="115"/>
      <c r="B322" s="115"/>
      <c r="C322" s="115"/>
      <c r="D322" s="115"/>
      <c r="E322" s="115"/>
      <c r="F322" s="115" t="s">
        <v>208</v>
      </c>
      <c r="G322" s="115"/>
      <c r="H322" s="115"/>
      <c r="I322" s="115"/>
      <c r="J322" s="114">
        <v>45.32</v>
      </c>
    </row>
    <row r="323" spans="1:10" x14ac:dyDescent="0.2">
      <c r="A323" s="91"/>
      <c r="B323" s="91"/>
      <c r="C323" s="91"/>
      <c r="D323" s="91"/>
      <c r="E323" s="91" t="s">
        <v>160</v>
      </c>
      <c r="F323" s="89">
        <v>19.288423000000002</v>
      </c>
      <c r="G323" s="91" t="s">
        <v>159</v>
      </c>
      <c r="H323" s="89">
        <v>0</v>
      </c>
      <c r="I323" s="91" t="s">
        <v>158</v>
      </c>
      <c r="J323" s="89">
        <v>19.288423069003141</v>
      </c>
    </row>
    <row r="324" spans="1:10" ht="12" thickBot="1" x14ac:dyDescent="0.25">
      <c r="A324" s="91"/>
      <c r="B324" s="91"/>
      <c r="C324" s="91"/>
      <c r="D324" s="91"/>
      <c r="E324" s="91" t="s">
        <v>157</v>
      </c>
      <c r="F324" s="89">
        <v>9.59</v>
      </c>
      <c r="G324" s="91"/>
      <c r="H324" s="90" t="s">
        <v>156</v>
      </c>
      <c r="I324" s="90"/>
      <c r="J324" s="89">
        <v>54.91</v>
      </c>
    </row>
    <row r="325" spans="1:10" ht="12" thickTop="1" x14ac:dyDescent="0.2">
      <c r="A325" s="88"/>
      <c r="B325" s="88"/>
      <c r="C325" s="88"/>
      <c r="D325" s="88"/>
      <c r="E325" s="88"/>
      <c r="F325" s="88"/>
      <c r="G325" s="88"/>
      <c r="H325" s="88"/>
      <c r="I325" s="88"/>
      <c r="J325" s="88"/>
    </row>
    <row r="326" spans="1:10" x14ac:dyDescent="0.2">
      <c r="A326" s="113" t="s">
        <v>55</v>
      </c>
      <c r="B326" s="110" t="s">
        <v>153</v>
      </c>
      <c r="C326" s="113" t="s">
        <v>152</v>
      </c>
      <c r="D326" s="113" t="s">
        <v>10</v>
      </c>
      <c r="E326" s="112" t="s">
        <v>175</v>
      </c>
      <c r="F326" s="112"/>
      <c r="G326" s="111" t="s">
        <v>151</v>
      </c>
      <c r="H326" s="110" t="s">
        <v>150</v>
      </c>
      <c r="I326" s="110" t="s">
        <v>149</v>
      </c>
      <c r="J326" s="110" t="s">
        <v>34</v>
      </c>
    </row>
    <row r="327" spans="1:10" ht="22.5" x14ac:dyDescent="0.2">
      <c r="A327" s="108" t="s">
        <v>174</v>
      </c>
      <c r="B327" s="109" t="s">
        <v>54</v>
      </c>
      <c r="C327" s="108" t="s">
        <v>50</v>
      </c>
      <c r="D327" s="108" t="s">
        <v>53</v>
      </c>
      <c r="E327" s="107" t="s">
        <v>244</v>
      </c>
      <c r="F327" s="107"/>
      <c r="G327" s="106" t="s">
        <v>243</v>
      </c>
      <c r="H327" s="105">
        <v>1</v>
      </c>
      <c r="I327" s="104">
        <v>208.84</v>
      </c>
      <c r="J327" s="104">
        <v>208.84</v>
      </c>
    </row>
    <row r="328" spans="1:10" x14ac:dyDescent="0.2">
      <c r="A328" s="112" t="s">
        <v>242</v>
      </c>
      <c r="B328" s="117" t="s">
        <v>153</v>
      </c>
      <c r="C328" s="112" t="s">
        <v>152</v>
      </c>
      <c r="D328" s="112" t="s">
        <v>241</v>
      </c>
      <c r="E328" s="117" t="s">
        <v>199</v>
      </c>
      <c r="F328" s="118" t="s">
        <v>240</v>
      </c>
      <c r="G328" s="117"/>
      <c r="H328" s="118" t="s">
        <v>239</v>
      </c>
      <c r="I328" s="117"/>
      <c r="J328" s="117" t="s">
        <v>196</v>
      </c>
    </row>
    <row r="329" spans="1:10" x14ac:dyDescent="0.2">
      <c r="A329" s="117"/>
      <c r="B329" s="117"/>
      <c r="C329" s="117"/>
      <c r="D329" s="117"/>
      <c r="E329" s="117"/>
      <c r="F329" s="110" t="s">
        <v>238</v>
      </c>
      <c r="G329" s="110" t="s">
        <v>237</v>
      </c>
      <c r="H329" s="110" t="s">
        <v>238</v>
      </c>
      <c r="I329" s="110" t="s">
        <v>237</v>
      </c>
      <c r="J329" s="117"/>
    </row>
    <row r="330" spans="1:10" x14ac:dyDescent="0.2">
      <c r="A330" s="96" t="s">
        <v>164</v>
      </c>
      <c r="B330" s="97" t="s">
        <v>236</v>
      </c>
      <c r="C330" s="96" t="s">
        <v>50</v>
      </c>
      <c r="D330" s="96" t="s">
        <v>235</v>
      </c>
      <c r="E330" s="93">
        <v>0.1092514</v>
      </c>
      <c r="F330" s="92">
        <v>0.3</v>
      </c>
      <c r="G330" s="92">
        <v>0.7</v>
      </c>
      <c r="H330" s="120">
        <v>145.18969999999999</v>
      </c>
      <c r="I330" s="120">
        <v>57.223700000000001</v>
      </c>
      <c r="J330" s="120">
        <v>9.1349</v>
      </c>
    </row>
    <row r="331" spans="1:10" x14ac:dyDescent="0.2">
      <c r="A331" s="115"/>
      <c r="B331" s="115"/>
      <c r="C331" s="115"/>
      <c r="D331" s="115"/>
      <c r="E331" s="115"/>
      <c r="F331" s="115" t="s">
        <v>234</v>
      </c>
      <c r="G331" s="115"/>
      <c r="H331" s="115"/>
      <c r="I331" s="115"/>
      <c r="J331" s="114">
        <v>9.1349</v>
      </c>
    </row>
    <row r="332" spans="1:10" x14ac:dyDescent="0.2">
      <c r="A332" s="113" t="s">
        <v>233</v>
      </c>
      <c r="B332" s="110" t="s">
        <v>153</v>
      </c>
      <c r="C332" s="113" t="s">
        <v>152</v>
      </c>
      <c r="D332" s="113" t="s">
        <v>232</v>
      </c>
      <c r="E332" s="110" t="s">
        <v>199</v>
      </c>
      <c r="F332" s="117" t="s">
        <v>231</v>
      </c>
      <c r="G332" s="117"/>
      <c r="H332" s="117"/>
      <c r="I332" s="117"/>
      <c r="J332" s="110" t="s">
        <v>196</v>
      </c>
    </row>
    <row r="333" spans="1:10" x14ac:dyDescent="0.2">
      <c r="A333" s="96" t="s">
        <v>164</v>
      </c>
      <c r="B333" s="97" t="s">
        <v>230</v>
      </c>
      <c r="C333" s="96" t="s">
        <v>50</v>
      </c>
      <c r="D333" s="96" t="s">
        <v>229</v>
      </c>
      <c r="E333" s="93">
        <v>0.1092514</v>
      </c>
      <c r="F333" s="96"/>
      <c r="G333" s="96"/>
      <c r="H333" s="96"/>
      <c r="I333" s="120">
        <v>27.481400000000001</v>
      </c>
      <c r="J333" s="120">
        <v>3.0024000000000002</v>
      </c>
    </row>
    <row r="334" spans="1:10" x14ac:dyDescent="0.2">
      <c r="A334" s="96" t="s">
        <v>164</v>
      </c>
      <c r="B334" s="97" t="s">
        <v>228</v>
      </c>
      <c r="C334" s="96" t="s">
        <v>50</v>
      </c>
      <c r="D334" s="96" t="s">
        <v>227</v>
      </c>
      <c r="E334" s="93">
        <v>0.21850330000000001</v>
      </c>
      <c r="F334" s="96"/>
      <c r="G334" s="96"/>
      <c r="H334" s="96"/>
      <c r="I334" s="120">
        <v>18.564</v>
      </c>
      <c r="J334" s="120">
        <v>4.0563000000000002</v>
      </c>
    </row>
    <row r="335" spans="1:10" x14ac:dyDescent="0.2">
      <c r="A335" s="115"/>
      <c r="B335" s="115"/>
      <c r="C335" s="115"/>
      <c r="D335" s="115"/>
      <c r="E335" s="115"/>
      <c r="F335" s="115" t="s">
        <v>226</v>
      </c>
      <c r="G335" s="115"/>
      <c r="H335" s="115"/>
      <c r="I335" s="115"/>
      <c r="J335" s="114">
        <v>7.0587</v>
      </c>
    </row>
    <row r="336" spans="1:10" x14ac:dyDescent="0.2">
      <c r="A336" s="115"/>
      <c r="B336" s="115"/>
      <c r="C336" s="115"/>
      <c r="D336" s="115"/>
      <c r="E336" s="115"/>
      <c r="F336" s="115" t="s">
        <v>225</v>
      </c>
      <c r="G336" s="115"/>
      <c r="H336" s="115"/>
      <c r="I336" s="115"/>
      <c r="J336" s="114">
        <v>0</v>
      </c>
    </row>
    <row r="337" spans="1:11" x14ac:dyDescent="0.2">
      <c r="A337" s="115"/>
      <c r="B337" s="115"/>
      <c r="C337" s="115"/>
      <c r="D337" s="115"/>
      <c r="E337" s="115"/>
      <c r="F337" s="115" t="s">
        <v>224</v>
      </c>
      <c r="G337" s="115"/>
      <c r="H337" s="115"/>
      <c r="I337" s="115"/>
      <c r="J337" s="114">
        <v>16.1936</v>
      </c>
    </row>
    <row r="338" spans="1:11" x14ac:dyDescent="0.2">
      <c r="A338" s="115"/>
      <c r="B338" s="115"/>
      <c r="C338" s="115"/>
      <c r="D338" s="115"/>
      <c r="E338" s="115"/>
      <c r="F338" s="115" t="s">
        <v>223</v>
      </c>
      <c r="G338" s="115"/>
      <c r="H338" s="115"/>
      <c r="I338" s="115"/>
      <c r="J338" s="114">
        <v>0</v>
      </c>
    </row>
    <row r="339" spans="1:11" x14ac:dyDescent="0.2">
      <c r="A339" s="115"/>
      <c r="B339" s="115"/>
      <c r="C339" s="115"/>
      <c r="D339" s="115"/>
      <c r="E339" s="115"/>
      <c r="F339" s="115" t="s">
        <v>222</v>
      </c>
      <c r="G339" s="115"/>
      <c r="H339" s="115"/>
      <c r="I339" s="115"/>
      <c r="J339" s="114">
        <v>0</v>
      </c>
    </row>
    <row r="340" spans="1:11" x14ac:dyDescent="0.2">
      <c r="A340" s="115"/>
      <c r="B340" s="115"/>
      <c r="C340" s="115"/>
      <c r="D340" s="115"/>
      <c r="E340" s="115"/>
      <c r="F340" s="115" t="s">
        <v>221</v>
      </c>
      <c r="G340" s="115"/>
      <c r="H340" s="115"/>
      <c r="I340" s="115"/>
      <c r="J340" s="114">
        <v>3</v>
      </c>
    </row>
    <row r="341" spans="1:11" x14ac:dyDescent="0.2">
      <c r="A341" s="115"/>
      <c r="B341" s="115"/>
      <c r="C341" s="115"/>
      <c r="D341" s="115"/>
      <c r="E341" s="115"/>
      <c r="F341" s="115" t="s">
        <v>220</v>
      </c>
      <c r="G341" s="115"/>
      <c r="H341" s="115"/>
      <c r="I341" s="115"/>
      <c r="J341" s="114">
        <v>5.3978999999999999</v>
      </c>
    </row>
    <row r="342" spans="1:11" x14ac:dyDescent="0.2">
      <c r="A342" s="113" t="s">
        <v>214</v>
      </c>
      <c r="B342" s="110" t="s">
        <v>152</v>
      </c>
      <c r="C342" s="113" t="s">
        <v>153</v>
      </c>
      <c r="D342" s="113" t="s">
        <v>213</v>
      </c>
      <c r="E342" s="110" t="s">
        <v>199</v>
      </c>
      <c r="F342" s="110" t="s">
        <v>198</v>
      </c>
      <c r="G342" s="117" t="s">
        <v>205</v>
      </c>
      <c r="H342" s="117"/>
      <c r="I342" s="117"/>
      <c r="J342" s="110" t="s">
        <v>196</v>
      </c>
    </row>
    <row r="343" spans="1:11" ht="22.5" x14ac:dyDescent="0.2">
      <c r="A343" s="102" t="s">
        <v>211</v>
      </c>
      <c r="B343" s="103" t="s">
        <v>50</v>
      </c>
      <c r="C343" s="102">
        <v>5213414</v>
      </c>
      <c r="D343" s="102" t="s">
        <v>246</v>
      </c>
      <c r="E343" s="99">
        <v>0.35993999999999998</v>
      </c>
      <c r="F343" s="100" t="s">
        <v>245</v>
      </c>
      <c r="G343" s="119">
        <v>565.22</v>
      </c>
      <c r="H343" s="119"/>
      <c r="I343" s="101"/>
      <c r="J343" s="116">
        <v>203.4453</v>
      </c>
    </row>
    <row r="344" spans="1:11" x14ac:dyDescent="0.2">
      <c r="A344" s="115"/>
      <c r="B344" s="115"/>
      <c r="C344" s="115"/>
      <c r="D344" s="115"/>
      <c r="E344" s="115"/>
      <c r="F344" s="115" t="s">
        <v>208</v>
      </c>
      <c r="G344" s="115"/>
      <c r="H344" s="115"/>
      <c r="I344" s="115"/>
      <c r="J344" s="114">
        <v>208.8432</v>
      </c>
      <c r="K344" s="122"/>
    </row>
    <row r="345" spans="1:11" x14ac:dyDescent="0.2">
      <c r="A345" s="91"/>
      <c r="B345" s="91"/>
      <c r="C345" s="91"/>
      <c r="D345" s="91"/>
      <c r="E345" s="91" t="s">
        <v>160</v>
      </c>
      <c r="F345" s="89">
        <v>15.235691328386666</v>
      </c>
      <c r="G345" s="91" t="s">
        <v>159</v>
      </c>
      <c r="H345" s="89">
        <v>0</v>
      </c>
      <c r="I345" s="91" t="s">
        <v>158</v>
      </c>
      <c r="J345" s="89">
        <v>15.235691385031334</v>
      </c>
    </row>
    <row r="346" spans="1:11" ht="12" thickBot="1" x14ac:dyDescent="0.25">
      <c r="A346" s="91"/>
      <c r="B346" s="91"/>
      <c r="C346" s="91"/>
      <c r="D346" s="91"/>
      <c r="E346" s="91" t="s">
        <v>157</v>
      </c>
      <c r="F346" s="89">
        <v>45.05</v>
      </c>
      <c r="G346" s="91"/>
      <c r="H346" s="90" t="s">
        <v>156</v>
      </c>
      <c r="I346" s="90"/>
      <c r="J346" s="89">
        <v>253.42</v>
      </c>
    </row>
    <row r="347" spans="1:11" ht="12" thickTop="1" x14ac:dyDescent="0.2">
      <c r="A347" s="88"/>
      <c r="B347" s="88"/>
      <c r="C347" s="88"/>
      <c r="D347" s="88"/>
      <c r="E347" s="88"/>
      <c r="F347" s="88"/>
      <c r="G347" s="88"/>
      <c r="H347" s="88"/>
      <c r="I347" s="88"/>
      <c r="J347" s="88"/>
    </row>
    <row r="348" spans="1:11" x14ac:dyDescent="0.2">
      <c r="A348" s="113" t="s">
        <v>52</v>
      </c>
      <c r="B348" s="110" t="s">
        <v>153</v>
      </c>
      <c r="C348" s="113" t="s">
        <v>152</v>
      </c>
      <c r="D348" s="113" t="s">
        <v>10</v>
      </c>
      <c r="E348" s="112" t="s">
        <v>175</v>
      </c>
      <c r="F348" s="112"/>
      <c r="G348" s="111" t="s">
        <v>151</v>
      </c>
      <c r="H348" s="110" t="s">
        <v>150</v>
      </c>
      <c r="I348" s="110" t="s">
        <v>149</v>
      </c>
      <c r="J348" s="110" t="s">
        <v>34</v>
      </c>
    </row>
    <row r="349" spans="1:11" ht="22.5" x14ac:dyDescent="0.2">
      <c r="A349" s="108" t="s">
        <v>174</v>
      </c>
      <c r="B349" s="109" t="s">
        <v>51</v>
      </c>
      <c r="C349" s="108" t="s">
        <v>50</v>
      </c>
      <c r="D349" s="108" t="s">
        <v>49</v>
      </c>
      <c r="E349" s="107" t="s">
        <v>244</v>
      </c>
      <c r="F349" s="107"/>
      <c r="G349" s="106" t="s">
        <v>243</v>
      </c>
      <c r="H349" s="105">
        <v>1</v>
      </c>
      <c r="I349" s="104">
        <v>360.54</v>
      </c>
      <c r="J349" s="104">
        <v>360.54</v>
      </c>
    </row>
    <row r="350" spans="1:11" x14ac:dyDescent="0.2">
      <c r="A350" s="112" t="s">
        <v>242</v>
      </c>
      <c r="B350" s="117" t="s">
        <v>153</v>
      </c>
      <c r="C350" s="112" t="s">
        <v>152</v>
      </c>
      <c r="D350" s="112" t="s">
        <v>241</v>
      </c>
      <c r="E350" s="117" t="s">
        <v>199</v>
      </c>
      <c r="F350" s="118" t="s">
        <v>240</v>
      </c>
      <c r="G350" s="117"/>
      <c r="H350" s="118" t="s">
        <v>239</v>
      </c>
      <c r="I350" s="117"/>
      <c r="J350" s="117" t="s">
        <v>196</v>
      </c>
    </row>
    <row r="351" spans="1:11" x14ac:dyDescent="0.2">
      <c r="A351" s="117"/>
      <c r="B351" s="117"/>
      <c r="C351" s="117"/>
      <c r="D351" s="117"/>
      <c r="E351" s="117"/>
      <c r="F351" s="110" t="s">
        <v>238</v>
      </c>
      <c r="G351" s="110" t="s">
        <v>237</v>
      </c>
      <c r="H351" s="110" t="s">
        <v>238</v>
      </c>
      <c r="I351" s="110" t="s">
        <v>237</v>
      </c>
      <c r="J351" s="117"/>
    </row>
    <row r="352" spans="1:11" x14ac:dyDescent="0.2">
      <c r="A352" s="96" t="s">
        <v>164</v>
      </c>
      <c r="B352" s="97" t="s">
        <v>236</v>
      </c>
      <c r="C352" s="96" t="s">
        <v>50</v>
      </c>
      <c r="D352" s="96" t="s">
        <v>235</v>
      </c>
      <c r="E352" s="93">
        <v>0.79734590000000005</v>
      </c>
      <c r="F352" s="92">
        <v>0.3</v>
      </c>
      <c r="G352" s="92">
        <v>0.7</v>
      </c>
      <c r="H352" s="120">
        <v>145.18969999999999</v>
      </c>
      <c r="I352" s="120">
        <v>57.223700000000001</v>
      </c>
      <c r="J352" s="120">
        <v>66.668899999999994</v>
      </c>
    </row>
    <row r="353" spans="1:10" x14ac:dyDescent="0.2">
      <c r="A353" s="115"/>
      <c r="B353" s="115"/>
      <c r="C353" s="115"/>
      <c r="D353" s="115"/>
      <c r="E353" s="115"/>
      <c r="F353" s="115" t="s">
        <v>234</v>
      </c>
      <c r="G353" s="115"/>
      <c r="H353" s="115"/>
      <c r="I353" s="115"/>
      <c r="J353" s="114">
        <v>66.668899999999994</v>
      </c>
    </row>
    <row r="354" spans="1:10" x14ac:dyDescent="0.2">
      <c r="A354" s="113" t="s">
        <v>233</v>
      </c>
      <c r="B354" s="110" t="s">
        <v>153</v>
      </c>
      <c r="C354" s="113" t="s">
        <v>152</v>
      </c>
      <c r="D354" s="113" t="s">
        <v>232</v>
      </c>
      <c r="E354" s="110" t="s">
        <v>199</v>
      </c>
      <c r="F354" s="117" t="s">
        <v>231</v>
      </c>
      <c r="G354" s="117"/>
      <c r="H354" s="117"/>
      <c r="I354" s="117"/>
      <c r="J354" s="110" t="s">
        <v>196</v>
      </c>
    </row>
    <row r="355" spans="1:10" x14ac:dyDescent="0.2">
      <c r="A355" s="96" t="s">
        <v>164</v>
      </c>
      <c r="B355" s="97" t="s">
        <v>230</v>
      </c>
      <c r="C355" s="96" t="s">
        <v>50</v>
      </c>
      <c r="D355" s="96" t="s">
        <v>229</v>
      </c>
      <c r="E355" s="93">
        <v>0.79734590000000005</v>
      </c>
      <c r="F355" s="96"/>
      <c r="G355" s="96"/>
      <c r="H355" s="96"/>
      <c r="I355" s="120">
        <v>27.481400000000001</v>
      </c>
      <c r="J355" s="120">
        <v>21.912199999999999</v>
      </c>
    </row>
    <row r="356" spans="1:10" x14ac:dyDescent="0.2">
      <c r="A356" s="96" t="s">
        <v>164</v>
      </c>
      <c r="B356" s="97" t="s">
        <v>228</v>
      </c>
      <c r="C356" s="96" t="s">
        <v>50</v>
      </c>
      <c r="D356" s="96" t="s">
        <v>227</v>
      </c>
      <c r="E356" s="93">
        <v>0.79734590000000005</v>
      </c>
      <c r="F356" s="96"/>
      <c r="G356" s="96"/>
      <c r="H356" s="96"/>
      <c r="I356" s="120">
        <v>18.564</v>
      </c>
      <c r="J356" s="120">
        <v>14.8019</v>
      </c>
    </row>
    <row r="357" spans="1:10" x14ac:dyDescent="0.2">
      <c r="A357" s="115"/>
      <c r="B357" s="115"/>
      <c r="C357" s="115"/>
      <c r="D357" s="115"/>
      <c r="E357" s="115"/>
      <c r="F357" s="115" t="s">
        <v>226</v>
      </c>
      <c r="G357" s="115"/>
      <c r="H357" s="115"/>
      <c r="I357" s="115"/>
      <c r="J357" s="114">
        <v>36.714100000000002</v>
      </c>
    </row>
    <row r="358" spans="1:10" x14ac:dyDescent="0.2">
      <c r="A358" s="115"/>
      <c r="B358" s="115"/>
      <c r="C358" s="115"/>
      <c r="D358" s="115"/>
      <c r="E358" s="115"/>
      <c r="F358" s="115" t="s">
        <v>225</v>
      </c>
      <c r="G358" s="115"/>
      <c r="H358" s="115"/>
      <c r="I358" s="115"/>
      <c r="J358" s="114">
        <v>0</v>
      </c>
    </row>
    <row r="359" spans="1:10" x14ac:dyDescent="0.2">
      <c r="A359" s="115"/>
      <c r="B359" s="115"/>
      <c r="C359" s="115"/>
      <c r="D359" s="115"/>
      <c r="E359" s="115"/>
      <c r="F359" s="115" t="s">
        <v>224</v>
      </c>
      <c r="G359" s="115"/>
      <c r="H359" s="115"/>
      <c r="I359" s="115"/>
      <c r="J359" s="114">
        <v>103.383</v>
      </c>
    </row>
    <row r="360" spans="1:10" x14ac:dyDescent="0.2">
      <c r="A360" s="115"/>
      <c r="B360" s="115"/>
      <c r="C360" s="115"/>
      <c r="D360" s="115"/>
      <c r="E360" s="115"/>
      <c r="F360" s="115" t="s">
        <v>223</v>
      </c>
      <c r="G360" s="115"/>
      <c r="H360" s="115"/>
      <c r="I360" s="115"/>
      <c r="J360" s="114">
        <v>0</v>
      </c>
    </row>
    <row r="361" spans="1:10" x14ac:dyDescent="0.2">
      <c r="A361" s="115"/>
      <c r="B361" s="115"/>
      <c r="C361" s="115"/>
      <c r="D361" s="115"/>
      <c r="E361" s="115"/>
      <c r="F361" s="115" t="s">
        <v>222</v>
      </c>
      <c r="G361" s="115"/>
      <c r="H361" s="115"/>
      <c r="I361" s="115"/>
      <c r="J361" s="114">
        <v>0</v>
      </c>
    </row>
    <row r="362" spans="1:10" x14ac:dyDescent="0.2">
      <c r="A362" s="115"/>
      <c r="B362" s="115"/>
      <c r="C362" s="115"/>
      <c r="D362" s="115"/>
      <c r="E362" s="115"/>
      <c r="F362" s="115" t="s">
        <v>221</v>
      </c>
      <c r="G362" s="115"/>
      <c r="H362" s="115"/>
      <c r="I362" s="115"/>
      <c r="J362" s="114">
        <v>4.0999999999999996</v>
      </c>
    </row>
    <row r="363" spans="1:10" x14ac:dyDescent="0.2">
      <c r="A363" s="115"/>
      <c r="B363" s="115"/>
      <c r="C363" s="115"/>
      <c r="D363" s="115"/>
      <c r="E363" s="115"/>
      <c r="F363" s="115" t="s">
        <v>220</v>
      </c>
      <c r="G363" s="115"/>
      <c r="H363" s="115"/>
      <c r="I363" s="115"/>
      <c r="J363" s="114">
        <v>25.215399999999999</v>
      </c>
    </row>
    <row r="364" spans="1:10" x14ac:dyDescent="0.2">
      <c r="A364" s="113" t="s">
        <v>219</v>
      </c>
      <c r="B364" s="110" t="s">
        <v>152</v>
      </c>
      <c r="C364" s="113" t="s">
        <v>153</v>
      </c>
      <c r="D364" s="113" t="s">
        <v>161</v>
      </c>
      <c r="E364" s="110" t="s">
        <v>199</v>
      </c>
      <c r="F364" s="110" t="s">
        <v>198</v>
      </c>
      <c r="G364" s="117" t="s">
        <v>205</v>
      </c>
      <c r="H364" s="117"/>
      <c r="I364" s="117"/>
      <c r="J364" s="110" t="s">
        <v>196</v>
      </c>
    </row>
    <row r="365" spans="1:10" ht="22.5" x14ac:dyDescent="0.2">
      <c r="A365" s="96" t="s">
        <v>164</v>
      </c>
      <c r="B365" s="97" t="s">
        <v>50</v>
      </c>
      <c r="C365" s="96" t="s">
        <v>192</v>
      </c>
      <c r="D365" s="96" t="s">
        <v>218</v>
      </c>
      <c r="E365" s="93">
        <v>0.55574999999999997</v>
      </c>
      <c r="F365" s="94" t="s">
        <v>216</v>
      </c>
      <c r="G365" s="121">
        <v>30.046099999999999</v>
      </c>
      <c r="H365" s="121"/>
      <c r="I365" s="95"/>
      <c r="J365" s="120">
        <v>16.6981</v>
      </c>
    </row>
    <row r="366" spans="1:10" x14ac:dyDescent="0.2">
      <c r="A366" s="96" t="s">
        <v>164</v>
      </c>
      <c r="B366" s="97" t="s">
        <v>50</v>
      </c>
      <c r="C366" s="96" t="s">
        <v>189</v>
      </c>
      <c r="D366" s="96" t="s">
        <v>217</v>
      </c>
      <c r="E366" s="93">
        <v>10.1398467</v>
      </c>
      <c r="F366" s="94" t="s">
        <v>216</v>
      </c>
      <c r="G366" s="121">
        <v>29.35</v>
      </c>
      <c r="H366" s="121"/>
      <c r="I366" s="95"/>
      <c r="J366" s="120">
        <v>297.60449999999997</v>
      </c>
    </row>
    <row r="367" spans="1:10" x14ac:dyDescent="0.2">
      <c r="A367" s="115"/>
      <c r="B367" s="115"/>
      <c r="C367" s="115"/>
      <c r="D367" s="115"/>
      <c r="E367" s="115"/>
      <c r="F367" s="115" t="s">
        <v>215</v>
      </c>
      <c r="G367" s="115"/>
      <c r="H367" s="115"/>
      <c r="I367" s="115"/>
      <c r="J367" s="114">
        <v>314.30259999999998</v>
      </c>
    </row>
    <row r="368" spans="1:10" x14ac:dyDescent="0.2">
      <c r="A368" s="113" t="s">
        <v>214</v>
      </c>
      <c r="B368" s="110" t="s">
        <v>152</v>
      </c>
      <c r="C368" s="113" t="s">
        <v>153</v>
      </c>
      <c r="D368" s="113" t="s">
        <v>213</v>
      </c>
      <c r="E368" s="110" t="s">
        <v>199</v>
      </c>
      <c r="F368" s="110" t="s">
        <v>198</v>
      </c>
      <c r="G368" s="117" t="s">
        <v>205</v>
      </c>
      <c r="H368" s="117"/>
      <c r="I368" s="117"/>
      <c r="J368" s="110" t="s">
        <v>196</v>
      </c>
    </row>
    <row r="369" spans="1:10" ht="22.5" x14ac:dyDescent="0.2">
      <c r="A369" s="102" t="s">
        <v>211</v>
      </c>
      <c r="B369" s="103" t="s">
        <v>50</v>
      </c>
      <c r="C369" s="102">
        <v>1107892</v>
      </c>
      <c r="D369" s="102" t="s">
        <v>212</v>
      </c>
      <c r="E369" s="99">
        <v>4.0082600000000003E-2</v>
      </c>
      <c r="F369" s="100" t="s">
        <v>209</v>
      </c>
      <c r="G369" s="119">
        <v>478</v>
      </c>
      <c r="H369" s="119"/>
      <c r="I369" s="101"/>
      <c r="J369" s="116">
        <v>19.159500000000001</v>
      </c>
    </row>
    <row r="370" spans="1:10" ht="22.5" x14ac:dyDescent="0.2">
      <c r="A370" s="102" t="s">
        <v>211</v>
      </c>
      <c r="B370" s="103" t="s">
        <v>50</v>
      </c>
      <c r="C370" s="102">
        <v>4805750</v>
      </c>
      <c r="D370" s="102" t="s">
        <v>210</v>
      </c>
      <c r="E370" s="99">
        <v>4.0082600000000003E-2</v>
      </c>
      <c r="F370" s="100" t="s">
        <v>209</v>
      </c>
      <c r="G370" s="119">
        <v>38.119999999999997</v>
      </c>
      <c r="H370" s="119"/>
      <c r="I370" s="101"/>
      <c r="J370" s="116">
        <v>1.5279</v>
      </c>
    </row>
    <row r="371" spans="1:10" x14ac:dyDescent="0.2">
      <c r="A371" s="115"/>
      <c r="B371" s="115"/>
      <c r="C371" s="115"/>
      <c r="D371" s="115"/>
      <c r="E371" s="115"/>
      <c r="F371" s="115" t="s">
        <v>208</v>
      </c>
      <c r="G371" s="115"/>
      <c r="H371" s="115"/>
      <c r="I371" s="115"/>
      <c r="J371" s="114">
        <v>20.6874</v>
      </c>
    </row>
    <row r="372" spans="1:10" x14ac:dyDescent="0.2">
      <c r="A372" s="113" t="s">
        <v>207</v>
      </c>
      <c r="B372" s="110" t="s">
        <v>152</v>
      </c>
      <c r="C372" s="113" t="s">
        <v>164</v>
      </c>
      <c r="D372" s="113" t="s">
        <v>206</v>
      </c>
      <c r="E372" s="110" t="s">
        <v>153</v>
      </c>
      <c r="F372" s="110" t="s">
        <v>199</v>
      </c>
      <c r="G372" s="111" t="s">
        <v>198</v>
      </c>
      <c r="H372" s="117" t="s">
        <v>205</v>
      </c>
      <c r="I372" s="117"/>
      <c r="J372" s="110" t="s">
        <v>196</v>
      </c>
    </row>
    <row r="373" spans="1:10" ht="22.5" x14ac:dyDescent="0.2">
      <c r="A373" s="102" t="s">
        <v>204</v>
      </c>
      <c r="B373" s="103" t="s">
        <v>50</v>
      </c>
      <c r="C373" s="102" t="s">
        <v>192</v>
      </c>
      <c r="D373" s="102" t="s">
        <v>203</v>
      </c>
      <c r="E373" s="103">
        <v>5914655</v>
      </c>
      <c r="F373" s="99">
        <v>5.5820000000000002E-4</v>
      </c>
      <c r="G373" s="100" t="s">
        <v>202</v>
      </c>
      <c r="H373" s="119">
        <v>31.19</v>
      </c>
      <c r="I373" s="101"/>
      <c r="J373" s="116">
        <v>1.7399999999999999E-2</v>
      </c>
    </row>
    <row r="374" spans="1:10" ht="22.5" x14ac:dyDescent="0.2">
      <c r="A374" s="102" t="s">
        <v>204</v>
      </c>
      <c r="B374" s="103" t="s">
        <v>50</v>
      </c>
      <c r="C374" s="102" t="s">
        <v>189</v>
      </c>
      <c r="D374" s="102" t="s">
        <v>203</v>
      </c>
      <c r="E374" s="103">
        <v>5914655</v>
      </c>
      <c r="F374" s="99">
        <v>1.0142200000000001E-2</v>
      </c>
      <c r="G374" s="100" t="s">
        <v>202</v>
      </c>
      <c r="H374" s="119">
        <v>31.19</v>
      </c>
      <c r="I374" s="101"/>
      <c r="J374" s="116">
        <v>0.31630000000000003</v>
      </c>
    </row>
    <row r="375" spans="1:10" x14ac:dyDescent="0.2">
      <c r="A375" s="115"/>
      <c r="B375" s="115"/>
      <c r="C375" s="115"/>
      <c r="D375" s="115"/>
      <c r="E375" s="115"/>
      <c r="F375" s="115" t="s">
        <v>201</v>
      </c>
      <c r="G375" s="115"/>
      <c r="H375" s="115"/>
      <c r="I375" s="115"/>
      <c r="J375" s="114">
        <v>0.3337</v>
      </c>
    </row>
    <row r="376" spans="1:10" x14ac:dyDescent="0.2">
      <c r="A376" s="113" t="s">
        <v>200</v>
      </c>
      <c r="B376" s="110" t="s">
        <v>152</v>
      </c>
      <c r="C376" s="113" t="s">
        <v>164</v>
      </c>
      <c r="D376" s="113" t="s">
        <v>190</v>
      </c>
      <c r="E376" s="110" t="s">
        <v>199</v>
      </c>
      <c r="F376" s="110" t="s">
        <v>198</v>
      </c>
      <c r="G376" s="118" t="s">
        <v>197</v>
      </c>
      <c r="H376" s="117"/>
      <c r="I376" s="117"/>
      <c r="J376" s="110" t="s">
        <v>196</v>
      </c>
    </row>
    <row r="377" spans="1:10" x14ac:dyDescent="0.2">
      <c r="A377" s="111"/>
      <c r="B377" s="111"/>
      <c r="C377" s="111"/>
      <c r="D377" s="111"/>
      <c r="E377" s="111"/>
      <c r="F377" s="111"/>
      <c r="G377" s="111" t="s">
        <v>195</v>
      </c>
      <c r="H377" s="111" t="s">
        <v>194</v>
      </c>
      <c r="I377" s="111" t="s">
        <v>193</v>
      </c>
      <c r="J377" s="111"/>
    </row>
    <row r="378" spans="1:10" ht="33.75" x14ac:dyDescent="0.2">
      <c r="A378" s="102" t="s">
        <v>190</v>
      </c>
      <c r="B378" s="103" t="s">
        <v>50</v>
      </c>
      <c r="C378" s="102" t="s">
        <v>192</v>
      </c>
      <c r="D378" s="102" t="s">
        <v>191</v>
      </c>
      <c r="E378" s="99">
        <v>6.9999999999999999E-4</v>
      </c>
      <c r="F378" s="100" t="s">
        <v>187</v>
      </c>
      <c r="G378" s="103" t="s">
        <v>186</v>
      </c>
      <c r="H378" s="103" t="s">
        <v>185</v>
      </c>
      <c r="I378" s="103" t="s">
        <v>184</v>
      </c>
      <c r="J378" s="116">
        <v>0</v>
      </c>
    </row>
    <row r="379" spans="1:10" ht="33.75" x14ac:dyDescent="0.2">
      <c r="A379" s="102" t="s">
        <v>190</v>
      </c>
      <c r="B379" s="103" t="s">
        <v>50</v>
      </c>
      <c r="C379" s="102" t="s">
        <v>189</v>
      </c>
      <c r="D379" s="102" t="s">
        <v>188</v>
      </c>
      <c r="E379" s="99">
        <v>1.272E-2</v>
      </c>
      <c r="F379" s="100" t="s">
        <v>187</v>
      </c>
      <c r="G379" s="103" t="s">
        <v>186</v>
      </c>
      <c r="H379" s="103" t="s">
        <v>185</v>
      </c>
      <c r="I379" s="103" t="s">
        <v>184</v>
      </c>
      <c r="J379" s="116">
        <v>0</v>
      </c>
    </row>
    <row r="380" spans="1:10" x14ac:dyDescent="0.2">
      <c r="A380" s="115"/>
      <c r="B380" s="115"/>
      <c r="C380" s="115"/>
      <c r="D380" s="115"/>
      <c r="E380" s="115"/>
      <c r="F380" s="115" t="s">
        <v>183</v>
      </c>
      <c r="G380" s="115"/>
      <c r="H380" s="115"/>
      <c r="I380" s="115"/>
      <c r="J380" s="114">
        <v>0</v>
      </c>
    </row>
    <row r="381" spans="1:10" x14ac:dyDescent="0.2">
      <c r="A381" s="91"/>
      <c r="B381" s="91"/>
      <c r="C381" s="91"/>
      <c r="D381" s="91"/>
      <c r="E381" s="91" t="s">
        <v>160</v>
      </c>
      <c r="F381" s="89">
        <v>12.608285227592619</v>
      </c>
      <c r="G381" s="91" t="s">
        <v>159</v>
      </c>
      <c r="H381" s="89">
        <v>0</v>
      </c>
      <c r="I381" s="91" t="s">
        <v>158</v>
      </c>
      <c r="J381" s="89">
        <v>12.608285227592619</v>
      </c>
    </row>
    <row r="382" spans="1:10" ht="12" thickBot="1" x14ac:dyDescent="0.25">
      <c r="A382" s="91"/>
      <c r="B382" s="91"/>
      <c r="C382" s="91"/>
      <c r="D382" s="91"/>
      <c r="E382" s="91" t="s">
        <v>157</v>
      </c>
      <c r="F382" s="89">
        <v>77.37</v>
      </c>
      <c r="G382" s="91"/>
      <c r="H382" s="90" t="s">
        <v>156</v>
      </c>
      <c r="I382" s="90"/>
      <c r="J382" s="89">
        <v>437.51</v>
      </c>
    </row>
    <row r="383" spans="1:10" ht="12" thickTop="1" x14ac:dyDescent="0.2">
      <c r="A383" s="88"/>
      <c r="B383" s="88"/>
      <c r="C383" s="88"/>
      <c r="D383" s="88"/>
      <c r="E383" s="88"/>
      <c r="F383" s="88"/>
      <c r="G383" s="88"/>
      <c r="H383" s="88"/>
      <c r="I383" s="88"/>
      <c r="J383" s="88"/>
    </row>
    <row r="384" spans="1:10" x14ac:dyDescent="0.2">
      <c r="A384" s="113" t="s">
        <v>46</v>
      </c>
      <c r="B384" s="110" t="s">
        <v>153</v>
      </c>
      <c r="C384" s="113" t="s">
        <v>152</v>
      </c>
      <c r="D384" s="113" t="s">
        <v>10</v>
      </c>
      <c r="E384" s="112" t="s">
        <v>175</v>
      </c>
      <c r="F384" s="112"/>
      <c r="G384" s="111" t="s">
        <v>151</v>
      </c>
      <c r="H384" s="110" t="s">
        <v>150</v>
      </c>
      <c r="I384" s="110" t="s">
        <v>149</v>
      </c>
      <c r="J384" s="110" t="s">
        <v>34</v>
      </c>
    </row>
    <row r="385" spans="1:10" ht="33.75" x14ac:dyDescent="0.2">
      <c r="A385" s="108" t="s">
        <v>174</v>
      </c>
      <c r="B385" s="109" t="s">
        <v>45</v>
      </c>
      <c r="C385" s="108" t="s">
        <v>39</v>
      </c>
      <c r="D385" s="108" t="s">
        <v>44</v>
      </c>
      <c r="E385" s="107" t="s">
        <v>182</v>
      </c>
      <c r="F385" s="107"/>
      <c r="G385" s="106" t="s">
        <v>43</v>
      </c>
      <c r="H385" s="105">
        <v>1</v>
      </c>
      <c r="I385" s="104">
        <v>168.14</v>
      </c>
      <c r="J385" s="104">
        <v>168.14</v>
      </c>
    </row>
    <row r="386" spans="1:10" x14ac:dyDescent="0.2">
      <c r="A386" s="96" t="s">
        <v>164</v>
      </c>
      <c r="B386" s="97" t="s">
        <v>181</v>
      </c>
      <c r="C386" s="96" t="s">
        <v>39</v>
      </c>
      <c r="D386" s="96" t="s">
        <v>180</v>
      </c>
      <c r="E386" s="95" t="s">
        <v>177</v>
      </c>
      <c r="F386" s="95"/>
      <c r="G386" s="94" t="s">
        <v>176</v>
      </c>
      <c r="H386" s="93">
        <v>1</v>
      </c>
      <c r="I386" s="92">
        <v>29.5</v>
      </c>
      <c r="J386" s="92">
        <v>29.5</v>
      </c>
    </row>
    <row r="387" spans="1:10" x14ac:dyDescent="0.2">
      <c r="A387" s="96" t="s">
        <v>164</v>
      </c>
      <c r="B387" s="97" t="s">
        <v>179</v>
      </c>
      <c r="C387" s="96" t="s">
        <v>39</v>
      </c>
      <c r="D387" s="96" t="s">
        <v>178</v>
      </c>
      <c r="E387" s="95" t="s">
        <v>177</v>
      </c>
      <c r="F387" s="95"/>
      <c r="G387" s="94" t="s">
        <v>176</v>
      </c>
      <c r="H387" s="93">
        <v>1</v>
      </c>
      <c r="I387" s="92">
        <v>138.63999999999999</v>
      </c>
      <c r="J387" s="92">
        <v>138.63999999999999</v>
      </c>
    </row>
    <row r="388" spans="1:10" x14ac:dyDescent="0.2">
      <c r="A388" s="91"/>
      <c r="B388" s="91"/>
      <c r="C388" s="91"/>
      <c r="D388" s="91"/>
      <c r="E388" s="91" t="s">
        <v>160</v>
      </c>
      <c r="F388" s="89">
        <v>0</v>
      </c>
      <c r="G388" s="91" t="s">
        <v>159</v>
      </c>
      <c r="H388" s="89">
        <v>0</v>
      </c>
      <c r="I388" s="91" t="s">
        <v>158</v>
      </c>
      <c r="J388" s="89">
        <v>0</v>
      </c>
    </row>
    <row r="389" spans="1:10" ht="12" thickBot="1" x14ac:dyDescent="0.25">
      <c r="A389" s="91"/>
      <c r="B389" s="91"/>
      <c r="C389" s="91"/>
      <c r="D389" s="91"/>
      <c r="E389" s="91" t="s">
        <v>157</v>
      </c>
      <c r="F389" s="89">
        <v>35.89</v>
      </c>
      <c r="G389" s="91"/>
      <c r="H389" s="90" t="s">
        <v>156</v>
      </c>
      <c r="I389" s="90"/>
      <c r="J389" s="89">
        <v>204.02999999999997</v>
      </c>
    </row>
    <row r="390" spans="1:10" ht="12" thickTop="1" x14ac:dyDescent="0.2">
      <c r="A390" s="88"/>
      <c r="B390" s="88"/>
      <c r="C390" s="88"/>
      <c r="D390" s="88"/>
      <c r="E390" s="88"/>
      <c r="F390" s="88"/>
      <c r="G390" s="88"/>
      <c r="H390" s="88"/>
      <c r="I390" s="88"/>
      <c r="J390" s="88"/>
    </row>
    <row r="391" spans="1:10" x14ac:dyDescent="0.2">
      <c r="A391" s="113" t="s">
        <v>41</v>
      </c>
      <c r="B391" s="110" t="s">
        <v>153</v>
      </c>
      <c r="C391" s="113" t="s">
        <v>152</v>
      </c>
      <c r="D391" s="113" t="s">
        <v>10</v>
      </c>
      <c r="E391" s="112" t="s">
        <v>175</v>
      </c>
      <c r="F391" s="112"/>
      <c r="G391" s="111" t="s">
        <v>151</v>
      </c>
      <c r="H391" s="110" t="s">
        <v>150</v>
      </c>
      <c r="I391" s="110" t="s">
        <v>149</v>
      </c>
      <c r="J391" s="110" t="s">
        <v>34</v>
      </c>
    </row>
    <row r="392" spans="1:10" ht="22.5" x14ac:dyDescent="0.2">
      <c r="A392" s="108" t="s">
        <v>174</v>
      </c>
      <c r="B392" s="109" t="s">
        <v>40</v>
      </c>
      <c r="C392" s="108" t="s">
        <v>39</v>
      </c>
      <c r="D392" s="108" t="s">
        <v>38</v>
      </c>
      <c r="E392" s="107" t="s">
        <v>168</v>
      </c>
      <c r="F392" s="107"/>
      <c r="G392" s="106" t="s">
        <v>37</v>
      </c>
      <c r="H392" s="105">
        <v>1</v>
      </c>
      <c r="I392" s="104">
        <v>16.46</v>
      </c>
      <c r="J392" s="104">
        <v>16.46</v>
      </c>
    </row>
    <row r="393" spans="1:10" ht="22.5" x14ac:dyDescent="0.2">
      <c r="A393" s="102" t="s">
        <v>171</v>
      </c>
      <c r="B393" s="103" t="s">
        <v>173</v>
      </c>
      <c r="C393" s="102" t="s">
        <v>83</v>
      </c>
      <c r="D393" s="102" t="s">
        <v>172</v>
      </c>
      <c r="E393" s="101" t="s">
        <v>168</v>
      </c>
      <c r="F393" s="101"/>
      <c r="G393" s="100" t="s">
        <v>167</v>
      </c>
      <c r="H393" s="99">
        <v>0.11</v>
      </c>
      <c r="I393" s="98">
        <v>25.57</v>
      </c>
      <c r="J393" s="98">
        <v>2.81</v>
      </c>
    </row>
    <row r="394" spans="1:10" ht="22.5" x14ac:dyDescent="0.2">
      <c r="A394" s="102" t="s">
        <v>171</v>
      </c>
      <c r="B394" s="103" t="s">
        <v>170</v>
      </c>
      <c r="C394" s="102" t="s">
        <v>83</v>
      </c>
      <c r="D394" s="102" t="s">
        <v>169</v>
      </c>
      <c r="E394" s="101" t="s">
        <v>168</v>
      </c>
      <c r="F394" s="101"/>
      <c r="G394" s="100" t="s">
        <v>167</v>
      </c>
      <c r="H394" s="99">
        <v>0.2</v>
      </c>
      <c r="I394" s="98">
        <v>21.43</v>
      </c>
      <c r="J394" s="98">
        <v>4.28</v>
      </c>
    </row>
    <row r="395" spans="1:10" x14ac:dyDescent="0.2">
      <c r="A395" s="96" t="s">
        <v>164</v>
      </c>
      <c r="B395" s="97" t="s">
        <v>166</v>
      </c>
      <c r="C395" s="96" t="s">
        <v>83</v>
      </c>
      <c r="D395" s="96" t="s">
        <v>165</v>
      </c>
      <c r="E395" s="95" t="s">
        <v>161</v>
      </c>
      <c r="F395" s="95"/>
      <c r="G395" s="94" t="s">
        <v>37</v>
      </c>
      <c r="H395" s="93">
        <v>1</v>
      </c>
      <c r="I395" s="92">
        <v>4.71</v>
      </c>
      <c r="J395" s="92">
        <v>4.71</v>
      </c>
    </row>
    <row r="396" spans="1:10" x14ac:dyDescent="0.2">
      <c r="A396" s="96" t="s">
        <v>164</v>
      </c>
      <c r="B396" s="97" t="s">
        <v>163</v>
      </c>
      <c r="C396" s="96" t="s">
        <v>83</v>
      </c>
      <c r="D396" s="96" t="s">
        <v>162</v>
      </c>
      <c r="E396" s="95" t="s">
        <v>161</v>
      </c>
      <c r="F396" s="95"/>
      <c r="G396" s="94" t="s">
        <v>48</v>
      </c>
      <c r="H396" s="93">
        <v>2</v>
      </c>
      <c r="I396" s="92">
        <v>2.33</v>
      </c>
      <c r="J396" s="92">
        <v>4.66</v>
      </c>
    </row>
    <row r="397" spans="1:10" x14ac:dyDescent="0.2">
      <c r="A397" s="91"/>
      <c r="B397" s="91"/>
      <c r="C397" s="91"/>
      <c r="D397" s="91"/>
      <c r="E397" s="91" t="s">
        <v>160</v>
      </c>
      <c r="F397" s="89">
        <v>4.5</v>
      </c>
      <c r="G397" s="91" t="s">
        <v>159</v>
      </c>
      <c r="H397" s="89">
        <v>0</v>
      </c>
      <c r="I397" s="91" t="s">
        <v>158</v>
      </c>
      <c r="J397" s="89">
        <v>4.5</v>
      </c>
    </row>
    <row r="398" spans="1:10" ht="12" thickBot="1" x14ac:dyDescent="0.25">
      <c r="A398" s="91"/>
      <c r="B398" s="91"/>
      <c r="C398" s="91"/>
      <c r="D398" s="91"/>
      <c r="E398" s="91" t="s">
        <v>157</v>
      </c>
      <c r="F398" s="89">
        <v>3.51</v>
      </c>
      <c r="G398" s="91"/>
      <c r="H398" s="90" t="s">
        <v>156</v>
      </c>
      <c r="I398" s="90"/>
      <c r="J398" s="89">
        <v>19.97</v>
      </c>
    </row>
    <row r="399" spans="1:10" ht="12" thickTop="1" x14ac:dyDescent="0.2">
      <c r="A399" s="88"/>
      <c r="B399" s="88"/>
      <c r="C399" s="88"/>
      <c r="D399" s="88"/>
      <c r="E399" s="88"/>
      <c r="F399" s="88"/>
      <c r="G399" s="88"/>
      <c r="H399" s="88"/>
      <c r="I399" s="88"/>
      <c r="J399" s="88"/>
    </row>
  </sheetData>
  <mergeCells count="503">
    <mergeCell ref="E396:F396"/>
    <mergeCell ref="H398:I398"/>
    <mergeCell ref="E385:F385"/>
    <mergeCell ref="H389:I389"/>
    <mergeCell ref="E393:F393"/>
    <mergeCell ref="E394:F394"/>
    <mergeCell ref="E395:F395"/>
    <mergeCell ref="G376:I376"/>
    <mergeCell ref="A380:E380"/>
    <mergeCell ref="F380:I380"/>
    <mergeCell ref="H382:I382"/>
    <mergeCell ref="E384:F384"/>
    <mergeCell ref="E392:F392"/>
    <mergeCell ref="H372:I372"/>
    <mergeCell ref="H373:I373"/>
    <mergeCell ref="H374:I374"/>
    <mergeCell ref="A375:E375"/>
    <mergeCell ref="F375:I375"/>
    <mergeCell ref="G368:I368"/>
    <mergeCell ref="G369:I369"/>
    <mergeCell ref="G370:I370"/>
    <mergeCell ref="A371:E371"/>
    <mergeCell ref="F371:I371"/>
    <mergeCell ref="G364:I364"/>
    <mergeCell ref="G365:I365"/>
    <mergeCell ref="G366:I366"/>
    <mergeCell ref="A367:E367"/>
    <mergeCell ref="F367:I367"/>
    <mergeCell ref="A361:E361"/>
    <mergeCell ref="F361:I361"/>
    <mergeCell ref="A362:E362"/>
    <mergeCell ref="F362:I362"/>
    <mergeCell ref="A363:E363"/>
    <mergeCell ref="F363:I363"/>
    <mergeCell ref="A358:E358"/>
    <mergeCell ref="F358:I358"/>
    <mergeCell ref="A359:E359"/>
    <mergeCell ref="F359:I359"/>
    <mergeCell ref="A360:E360"/>
    <mergeCell ref="F360:I360"/>
    <mergeCell ref="J350:J351"/>
    <mergeCell ref="A353:E353"/>
    <mergeCell ref="F353:I353"/>
    <mergeCell ref="F354:I354"/>
    <mergeCell ref="A357:E357"/>
    <mergeCell ref="F357:I357"/>
    <mergeCell ref="E348:F348"/>
    <mergeCell ref="E349:F349"/>
    <mergeCell ref="A350:A351"/>
    <mergeCell ref="B350:B351"/>
    <mergeCell ref="C350:C351"/>
    <mergeCell ref="D350:D351"/>
    <mergeCell ref="E350:E351"/>
    <mergeCell ref="F350:G350"/>
    <mergeCell ref="G342:I342"/>
    <mergeCell ref="G343:I343"/>
    <mergeCell ref="A344:E344"/>
    <mergeCell ref="F344:I344"/>
    <mergeCell ref="H346:I346"/>
    <mergeCell ref="F340:I340"/>
    <mergeCell ref="A341:E341"/>
    <mergeCell ref="F341:I341"/>
    <mergeCell ref="J328:J329"/>
    <mergeCell ref="F332:I332"/>
    <mergeCell ref="A336:E336"/>
    <mergeCell ref="F336:I336"/>
    <mergeCell ref="A337:E337"/>
    <mergeCell ref="F337:I337"/>
    <mergeCell ref="A335:E335"/>
    <mergeCell ref="F335:I335"/>
    <mergeCell ref="G318:I318"/>
    <mergeCell ref="G319:I319"/>
    <mergeCell ref="G320:I320"/>
    <mergeCell ref="G321:I321"/>
    <mergeCell ref="A322:E322"/>
    <mergeCell ref="A315:E315"/>
    <mergeCell ref="F315:I315"/>
    <mergeCell ref="A316:E316"/>
    <mergeCell ref="F316:I316"/>
    <mergeCell ref="G317:I317"/>
    <mergeCell ref="E310:F310"/>
    <mergeCell ref="E311:F311"/>
    <mergeCell ref="A313:E313"/>
    <mergeCell ref="F313:I313"/>
    <mergeCell ref="A314:E314"/>
    <mergeCell ref="F314:I314"/>
    <mergeCell ref="H302:I302"/>
    <mergeCell ref="E304:F304"/>
    <mergeCell ref="E305:F305"/>
    <mergeCell ref="E306:F306"/>
    <mergeCell ref="H308:I308"/>
    <mergeCell ref="A297:E297"/>
    <mergeCell ref="F297:I297"/>
    <mergeCell ref="A298:E298"/>
    <mergeCell ref="F298:I298"/>
    <mergeCell ref="A300:E300"/>
    <mergeCell ref="J292:J293"/>
    <mergeCell ref="A295:E295"/>
    <mergeCell ref="F295:I295"/>
    <mergeCell ref="A296:E296"/>
    <mergeCell ref="F296:I296"/>
    <mergeCell ref="A292:A293"/>
    <mergeCell ref="B292:B293"/>
    <mergeCell ref="C292:C293"/>
    <mergeCell ref="D292:D293"/>
    <mergeCell ref="E292:E293"/>
    <mergeCell ref="A286:E286"/>
    <mergeCell ref="F286:I286"/>
    <mergeCell ref="H288:I288"/>
    <mergeCell ref="E290:F290"/>
    <mergeCell ref="E291:F291"/>
    <mergeCell ref="H292:I292"/>
    <mergeCell ref="F292:G292"/>
    <mergeCell ref="F278:G278"/>
    <mergeCell ref="H278:I278"/>
    <mergeCell ref="J278:J279"/>
    <mergeCell ref="A285:E285"/>
    <mergeCell ref="F285:I285"/>
    <mergeCell ref="A278:A279"/>
    <mergeCell ref="B278:B279"/>
    <mergeCell ref="C278:C279"/>
    <mergeCell ref="D278:D279"/>
    <mergeCell ref="E278:E279"/>
    <mergeCell ref="F283:I283"/>
    <mergeCell ref="A284:E284"/>
    <mergeCell ref="F284:I284"/>
    <mergeCell ref="A281:E281"/>
    <mergeCell ref="F281:I281"/>
    <mergeCell ref="A282:E282"/>
    <mergeCell ref="F282:I282"/>
    <mergeCell ref="H274:I274"/>
    <mergeCell ref="E276:F276"/>
    <mergeCell ref="E277:F277"/>
    <mergeCell ref="E265:F265"/>
    <mergeCell ref="E266:F266"/>
    <mergeCell ref="E267:F267"/>
    <mergeCell ref="E268:F268"/>
    <mergeCell ref="E269:F269"/>
    <mergeCell ref="E272:F272"/>
    <mergeCell ref="A259:E259"/>
    <mergeCell ref="F259:I259"/>
    <mergeCell ref="H261:I261"/>
    <mergeCell ref="E263:F263"/>
    <mergeCell ref="E264:F264"/>
    <mergeCell ref="E270:F270"/>
    <mergeCell ref="E271:F271"/>
    <mergeCell ref="A256:E256"/>
    <mergeCell ref="F256:I256"/>
    <mergeCell ref="A257:E257"/>
    <mergeCell ref="F257:I257"/>
    <mergeCell ref="A258:E258"/>
    <mergeCell ref="F258:I258"/>
    <mergeCell ref="J251:J252"/>
    <mergeCell ref="A255:E255"/>
    <mergeCell ref="F255:I255"/>
    <mergeCell ref="A251:A252"/>
    <mergeCell ref="B251:B252"/>
    <mergeCell ref="C251:C252"/>
    <mergeCell ref="D251:D252"/>
    <mergeCell ref="E251:E252"/>
    <mergeCell ref="A254:E254"/>
    <mergeCell ref="F254:I254"/>
    <mergeCell ref="A245:E245"/>
    <mergeCell ref="F245:I245"/>
    <mergeCell ref="H247:I247"/>
    <mergeCell ref="E249:F249"/>
    <mergeCell ref="E250:F250"/>
    <mergeCell ref="F251:G251"/>
    <mergeCell ref="H251:I251"/>
    <mergeCell ref="A242:E242"/>
    <mergeCell ref="F242:I242"/>
    <mergeCell ref="A243:E243"/>
    <mergeCell ref="F243:I243"/>
    <mergeCell ref="A244:E244"/>
    <mergeCell ref="F244:I244"/>
    <mergeCell ref="J237:J238"/>
    <mergeCell ref="A240:E240"/>
    <mergeCell ref="F240:I240"/>
    <mergeCell ref="A241:E241"/>
    <mergeCell ref="F241:I241"/>
    <mergeCell ref="G228:I228"/>
    <mergeCell ref="A231:E231"/>
    <mergeCell ref="F231:I231"/>
    <mergeCell ref="H233:I233"/>
    <mergeCell ref="A237:A238"/>
    <mergeCell ref="B237:B238"/>
    <mergeCell ref="C237:C238"/>
    <mergeCell ref="D237:D238"/>
    <mergeCell ref="E237:E238"/>
    <mergeCell ref="F237:G237"/>
    <mergeCell ref="H237:I237"/>
    <mergeCell ref="E235:F235"/>
    <mergeCell ref="E236:F236"/>
    <mergeCell ref="A224:E224"/>
    <mergeCell ref="F224:I224"/>
    <mergeCell ref="H225:I225"/>
    <mergeCell ref="H226:I226"/>
    <mergeCell ref="A227:E227"/>
    <mergeCell ref="F227:I227"/>
    <mergeCell ref="A220:E220"/>
    <mergeCell ref="F220:I220"/>
    <mergeCell ref="A221:E221"/>
    <mergeCell ref="F221:I221"/>
    <mergeCell ref="G222:I222"/>
    <mergeCell ref="G223:I223"/>
    <mergeCell ref="J204:J205"/>
    <mergeCell ref="A217:E217"/>
    <mergeCell ref="F217:I217"/>
    <mergeCell ref="A218:E218"/>
    <mergeCell ref="F218:I218"/>
    <mergeCell ref="E203:F203"/>
    <mergeCell ref="A204:A205"/>
    <mergeCell ref="B204:B205"/>
    <mergeCell ref="C204:C205"/>
    <mergeCell ref="D204:D205"/>
    <mergeCell ref="E204:E205"/>
    <mergeCell ref="F204:G204"/>
    <mergeCell ref="A212:E212"/>
    <mergeCell ref="F212:I212"/>
    <mergeCell ref="F213:I213"/>
    <mergeCell ref="J171:J172"/>
    <mergeCell ref="E184:F184"/>
    <mergeCell ref="E185:F185"/>
    <mergeCell ref="A186:A187"/>
    <mergeCell ref="B186:B187"/>
    <mergeCell ref="C186:C187"/>
    <mergeCell ref="D186:D187"/>
    <mergeCell ref="E186:E187"/>
    <mergeCell ref="F186:G186"/>
    <mergeCell ref="H186:I186"/>
    <mergeCell ref="J186:J187"/>
    <mergeCell ref="A176:E176"/>
    <mergeCell ref="F176:I176"/>
    <mergeCell ref="B171:B172"/>
    <mergeCell ref="C171:C172"/>
    <mergeCell ref="D171:D172"/>
    <mergeCell ref="E171:E172"/>
    <mergeCell ref="F171:G171"/>
    <mergeCell ref="H171:I171"/>
    <mergeCell ref="A174:E174"/>
    <mergeCell ref="F174:I174"/>
    <mergeCell ref="H181:I181"/>
    <mergeCell ref="A189:E189"/>
    <mergeCell ref="F190:I190"/>
    <mergeCell ref="J119:J120"/>
    <mergeCell ref="A177:E177"/>
    <mergeCell ref="F177:I177"/>
    <mergeCell ref="A178:E178"/>
    <mergeCell ref="F178:I178"/>
    <mergeCell ref="A179:E179"/>
    <mergeCell ref="F179:I179"/>
    <mergeCell ref="A175:E175"/>
    <mergeCell ref="F175:I175"/>
    <mergeCell ref="A119:A120"/>
    <mergeCell ref="B119:B120"/>
    <mergeCell ref="C119:C120"/>
    <mergeCell ref="D119:D120"/>
    <mergeCell ref="E119:E120"/>
    <mergeCell ref="A127:E127"/>
    <mergeCell ref="F127:I127"/>
    <mergeCell ref="F128:I128"/>
    <mergeCell ref="A171:A172"/>
    <mergeCell ref="J99:J100"/>
    <mergeCell ref="H138:I138"/>
    <mergeCell ref="A134:E134"/>
    <mergeCell ref="F134:I134"/>
    <mergeCell ref="A135:E135"/>
    <mergeCell ref="A133:E133"/>
    <mergeCell ref="F133:I133"/>
    <mergeCell ref="A130:E130"/>
    <mergeCell ref="F130:I130"/>
    <mergeCell ref="A162:E162"/>
    <mergeCell ref="E170:F170"/>
    <mergeCell ref="D99:D100"/>
    <mergeCell ref="E99:E100"/>
    <mergeCell ref="A104:E104"/>
    <mergeCell ref="F135:I135"/>
    <mergeCell ref="A136:E136"/>
    <mergeCell ref="F136:I136"/>
    <mergeCell ref="A131:E131"/>
    <mergeCell ref="F131:I131"/>
    <mergeCell ref="A132:E132"/>
    <mergeCell ref="F132:I132"/>
    <mergeCell ref="A15:I15"/>
    <mergeCell ref="A8:I8"/>
    <mergeCell ref="A9:H9"/>
    <mergeCell ref="A10:I10"/>
    <mergeCell ref="A28:I28"/>
    <mergeCell ref="A29:H29"/>
    <mergeCell ref="E23:F23"/>
    <mergeCell ref="E24:F24"/>
    <mergeCell ref="F104:I104"/>
    <mergeCell ref="F105:I105"/>
    <mergeCell ref="F119:G119"/>
    <mergeCell ref="H119:I119"/>
    <mergeCell ref="A95:I95"/>
    <mergeCell ref="A299:E299"/>
    <mergeCell ref="F299:I299"/>
    <mergeCell ref="F300:I300"/>
    <mergeCell ref="A312:E312"/>
    <mergeCell ref="F312:I312"/>
    <mergeCell ref="A283:E283"/>
    <mergeCell ref="A99:A100"/>
    <mergeCell ref="B99:B100"/>
    <mergeCell ref="C99:C100"/>
    <mergeCell ref="A113:E113"/>
    <mergeCell ref="A17:I17"/>
    <mergeCell ref="A16:H16"/>
    <mergeCell ref="A107:E107"/>
    <mergeCell ref="F107:I107"/>
    <mergeCell ref="A108:E108"/>
    <mergeCell ref="F108:I108"/>
    <mergeCell ref="A82:I82"/>
    <mergeCell ref="A83:H83"/>
    <mergeCell ref="A84:I84"/>
    <mergeCell ref="F331:I331"/>
    <mergeCell ref="A109:E109"/>
    <mergeCell ref="F109:I109"/>
    <mergeCell ref="A110:E110"/>
    <mergeCell ref="F110:I110"/>
    <mergeCell ref="H115:I115"/>
    <mergeCell ref="A111:E111"/>
    <mergeCell ref="F111:I111"/>
    <mergeCell ref="A112:E112"/>
    <mergeCell ref="F112:I112"/>
    <mergeCell ref="H328:I328"/>
    <mergeCell ref="F113:I113"/>
    <mergeCell ref="E386:F386"/>
    <mergeCell ref="E387:F387"/>
    <mergeCell ref="E391:F391"/>
    <mergeCell ref="H350:I350"/>
    <mergeCell ref="F322:I322"/>
    <mergeCell ref="A339:E339"/>
    <mergeCell ref="F339:I339"/>
    <mergeCell ref="A331:E331"/>
    <mergeCell ref="E326:F326"/>
    <mergeCell ref="E327:F327"/>
    <mergeCell ref="A328:A329"/>
    <mergeCell ref="B328:B329"/>
    <mergeCell ref="C328:C329"/>
    <mergeCell ref="D328:D329"/>
    <mergeCell ref="E328:E329"/>
    <mergeCell ref="F328:G328"/>
    <mergeCell ref="A338:E338"/>
    <mergeCell ref="F338:I338"/>
    <mergeCell ref="A340:E340"/>
    <mergeCell ref="A219:E219"/>
    <mergeCell ref="F219:I219"/>
    <mergeCell ref="A215:E215"/>
    <mergeCell ref="F215:I215"/>
    <mergeCell ref="A216:E216"/>
    <mergeCell ref="F216:I216"/>
    <mergeCell ref="H324:I324"/>
    <mergeCell ref="F189:I189"/>
    <mergeCell ref="A192:E192"/>
    <mergeCell ref="F192:I192"/>
    <mergeCell ref="A193:E193"/>
    <mergeCell ref="E202:F202"/>
    <mergeCell ref="A197:E197"/>
    <mergeCell ref="F197:I197"/>
    <mergeCell ref="F193:I193"/>
    <mergeCell ref="A194:E194"/>
    <mergeCell ref="F194:I194"/>
    <mergeCell ref="A195:E195"/>
    <mergeCell ref="F195:I195"/>
    <mergeCell ref="A196:E196"/>
    <mergeCell ref="F196:I196"/>
    <mergeCell ref="A198:E198"/>
    <mergeCell ref="F198:I198"/>
    <mergeCell ref="H200:I200"/>
    <mergeCell ref="H204:I204"/>
    <mergeCell ref="F162:I162"/>
    <mergeCell ref="A163:E163"/>
    <mergeCell ref="F163:I163"/>
    <mergeCell ref="J142:J143"/>
    <mergeCell ref="A146:E146"/>
    <mergeCell ref="F146:I146"/>
    <mergeCell ref="A147:E147"/>
    <mergeCell ref="F147:I147"/>
    <mergeCell ref="A148:E148"/>
    <mergeCell ref="F148:I148"/>
    <mergeCell ref="A149:E149"/>
    <mergeCell ref="F149:I149"/>
    <mergeCell ref="J157:J158"/>
    <mergeCell ref="A151:E151"/>
    <mergeCell ref="F151:I151"/>
    <mergeCell ref="H153:I153"/>
    <mergeCell ref="E155:F155"/>
    <mergeCell ref="C157:C158"/>
    <mergeCell ref="F142:G142"/>
    <mergeCell ref="H142:I142"/>
    <mergeCell ref="A164:E164"/>
    <mergeCell ref="F164:I164"/>
    <mergeCell ref="A165:E165"/>
    <mergeCell ref="F165:I165"/>
    <mergeCell ref="F161:I161"/>
    <mergeCell ref="E156:F156"/>
    <mergeCell ref="A157:A158"/>
    <mergeCell ref="B157:B158"/>
    <mergeCell ref="H167:I167"/>
    <mergeCell ref="E169:F169"/>
    <mergeCell ref="B142:B143"/>
    <mergeCell ref="C142:C143"/>
    <mergeCell ref="D142:D143"/>
    <mergeCell ref="E142:E143"/>
    <mergeCell ref="H157:I157"/>
    <mergeCell ref="A160:E160"/>
    <mergeCell ref="F160:I160"/>
    <mergeCell ref="A161:E161"/>
    <mergeCell ref="D157:D158"/>
    <mergeCell ref="E157:E158"/>
    <mergeCell ref="F157:G157"/>
    <mergeCell ref="A150:E150"/>
    <mergeCell ref="F150:I150"/>
    <mergeCell ref="A77:I77"/>
    <mergeCell ref="E117:F117"/>
    <mergeCell ref="E118:F118"/>
    <mergeCell ref="E140:F140"/>
    <mergeCell ref="E141:F141"/>
    <mergeCell ref="A142:A143"/>
    <mergeCell ref="E86:F86"/>
    <mergeCell ref="E87:F87"/>
    <mergeCell ref="E88:F88"/>
    <mergeCell ref="E89:F89"/>
    <mergeCell ref="E90:F90"/>
    <mergeCell ref="E91:F91"/>
    <mergeCell ref="E92:F92"/>
    <mergeCell ref="A93:I93"/>
    <mergeCell ref="A94:H94"/>
    <mergeCell ref="F99:G99"/>
    <mergeCell ref="H99:I99"/>
    <mergeCell ref="E32:F32"/>
    <mergeCell ref="E33:F33"/>
    <mergeCell ref="E56:F56"/>
    <mergeCell ref="E57:F57"/>
    <mergeCell ref="E58:F58"/>
    <mergeCell ref="A65:I65"/>
    <mergeCell ref="E59:F59"/>
    <mergeCell ref="E60:F60"/>
    <mergeCell ref="E61:F61"/>
    <mergeCell ref="A46:I46"/>
    <mergeCell ref="A47:I47"/>
    <mergeCell ref="A48:I48"/>
    <mergeCell ref="E38:F38"/>
    <mergeCell ref="E39:F39"/>
    <mergeCell ref="E40:F40"/>
    <mergeCell ref="E41:F41"/>
    <mergeCell ref="E42:F42"/>
    <mergeCell ref="E43:F43"/>
    <mergeCell ref="E67:F67"/>
    <mergeCell ref="E68:F68"/>
    <mergeCell ref="E69:F69"/>
    <mergeCell ref="E70:F70"/>
    <mergeCell ref="E71:F71"/>
    <mergeCell ref="A64:I64"/>
    <mergeCell ref="E97:F97"/>
    <mergeCell ref="E98:F98"/>
    <mergeCell ref="E50:F50"/>
    <mergeCell ref="E51:F51"/>
    <mergeCell ref="E52:F52"/>
    <mergeCell ref="E53:F53"/>
    <mergeCell ref="E54:F54"/>
    <mergeCell ref="E55:F55"/>
    <mergeCell ref="A62:I62"/>
    <mergeCell ref="A63:I63"/>
    <mergeCell ref="E72:F72"/>
    <mergeCell ref="E73:F73"/>
    <mergeCell ref="E79:F79"/>
    <mergeCell ref="E80:F80"/>
    <mergeCell ref="E81:F81"/>
    <mergeCell ref="A74:I74"/>
    <mergeCell ref="A75:I75"/>
    <mergeCell ref="A76:I76"/>
    <mergeCell ref="A45:I45"/>
    <mergeCell ref="G1:H1"/>
    <mergeCell ref="I1:J1"/>
    <mergeCell ref="C2:D2"/>
    <mergeCell ref="E2:F2"/>
    <mergeCell ref="G2:H2"/>
    <mergeCell ref="E44:F44"/>
    <mergeCell ref="A30:I30"/>
    <mergeCell ref="E19:F19"/>
    <mergeCell ref="E20:F20"/>
    <mergeCell ref="E35:F35"/>
    <mergeCell ref="E36:F36"/>
    <mergeCell ref="E37:F37"/>
    <mergeCell ref="C1:D1"/>
    <mergeCell ref="E1:F1"/>
    <mergeCell ref="A3:J3"/>
    <mergeCell ref="A4:J4"/>
    <mergeCell ref="E5:F5"/>
    <mergeCell ref="E7:F7"/>
    <mergeCell ref="E12:F12"/>
    <mergeCell ref="E6:F6"/>
    <mergeCell ref="E25:F25"/>
    <mergeCell ref="E26:F26"/>
    <mergeCell ref="E27:F27"/>
    <mergeCell ref="I2:J2"/>
    <mergeCell ref="E34:F34"/>
    <mergeCell ref="E13:F13"/>
    <mergeCell ref="E14:F14"/>
    <mergeCell ref="E21:F21"/>
    <mergeCell ref="E22:F22"/>
  </mergeCells>
  <pageMargins left="0.51181102362204722" right="0.51181102362204722" top="1.2204724409448819" bottom="1.4960629921259843" header="0.23622047244094491" footer="0.19685039370078741"/>
  <pageSetup paperSize="9" scale="85" fitToHeight="0" orientation="landscape" r:id="rId1"/>
  <headerFooter>
    <oddHeader>&amp;L &amp;G</oddHeader>
    <oddFooter>&amp;L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8EB99-3390-4695-BA35-784AD454827E}">
  <dimension ref="A1:L27"/>
  <sheetViews>
    <sheetView showOutlineSymbols="0" showWhiteSpace="0" topLeftCell="A11" workbookViewId="0">
      <selection activeCell="M25" sqref="M25"/>
    </sheetView>
  </sheetViews>
  <sheetFormatPr defaultRowHeight="11.25" x14ac:dyDescent="0.2"/>
  <cols>
    <col min="1" max="1" width="4.5703125" style="178" bestFit="1" customWidth="1"/>
    <col min="2" max="2" width="30.28515625" style="178" customWidth="1"/>
    <col min="3" max="3" width="21" style="178" bestFit="1" customWidth="1"/>
    <col min="4" max="6" width="5.5703125" style="178" bestFit="1" customWidth="1"/>
    <col min="7" max="9" width="10.85546875" style="178" bestFit="1" customWidth="1"/>
    <col min="10" max="12" width="11.7109375" style="178" bestFit="1" customWidth="1"/>
    <col min="13" max="30" width="13.7109375" style="178" bestFit="1" customWidth="1"/>
    <col min="31" max="16384" width="9.140625" style="178"/>
  </cols>
  <sheetData>
    <row r="1" spans="1:12" x14ac:dyDescent="0.2">
      <c r="A1" s="212"/>
      <c r="B1" s="212" t="s">
        <v>20</v>
      </c>
      <c r="C1" s="212" t="s">
        <v>19</v>
      </c>
      <c r="D1" s="210" t="s">
        <v>18</v>
      </c>
      <c r="E1" s="210"/>
      <c r="F1" s="210" t="s">
        <v>16</v>
      </c>
      <c r="G1" s="210"/>
      <c r="I1" s="210" t="s">
        <v>18</v>
      </c>
      <c r="J1" s="210"/>
    </row>
    <row r="2" spans="1:12" ht="95.1" customHeight="1" x14ac:dyDescent="0.2">
      <c r="A2" s="212"/>
      <c r="B2" s="212" t="s">
        <v>5</v>
      </c>
      <c r="C2" s="212" t="s">
        <v>14</v>
      </c>
      <c r="D2" s="210" t="s">
        <v>401</v>
      </c>
      <c r="E2" s="210"/>
      <c r="F2" s="210" t="s">
        <v>13</v>
      </c>
      <c r="G2" s="210"/>
      <c r="I2" s="211">
        <v>0.15279999999999999</v>
      </c>
      <c r="J2" s="210"/>
    </row>
    <row r="3" spans="1:12" x14ac:dyDescent="0.2">
      <c r="A3" s="209" t="s">
        <v>417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7"/>
    </row>
    <row r="4" spans="1:12" x14ac:dyDescent="0.2">
      <c r="A4" s="206" t="s">
        <v>11</v>
      </c>
      <c r="B4" s="206" t="s">
        <v>10</v>
      </c>
      <c r="C4" s="185" t="s">
        <v>416</v>
      </c>
      <c r="D4" s="205" t="s">
        <v>415</v>
      </c>
      <c r="E4" s="205" t="s">
        <v>414</v>
      </c>
      <c r="F4" s="205" t="s">
        <v>413</v>
      </c>
      <c r="G4" s="205" t="s">
        <v>412</v>
      </c>
      <c r="H4" s="205" t="s">
        <v>411</v>
      </c>
      <c r="I4" s="205" t="s">
        <v>410</v>
      </c>
      <c r="J4" s="205" t="s">
        <v>409</v>
      </c>
      <c r="K4" s="205" t="s">
        <v>408</v>
      </c>
      <c r="L4" s="205" t="s">
        <v>407</v>
      </c>
    </row>
    <row r="5" spans="1:12" x14ac:dyDescent="0.2">
      <c r="A5" s="196" t="s">
        <v>6</v>
      </c>
      <c r="B5" s="195" t="str">
        <f>'PLANILHA RESUMO 1 '!B5</f>
        <v>SERVIÇOS DE PAVIMENTAÇÃO EM BLOCO DE CONCRETO INTERTRAVADO (BLOQUETE) NO ESTADO DA ALAGOAS</v>
      </c>
      <c r="C5" s="201">
        <f>'PLANILHA DE PREÇO'!I5*CRONOGRAMA!C6</f>
        <v>18699608.09</v>
      </c>
      <c r="D5" s="204" t="s">
        <v>406</v>
      </c>
      <c r="E5" s="203"/>
      <c r="F5" s="202"/>
      <c r="G5" s="197">
        <f>C5*G6</f>
        <v>3739921.6180000002</v>
      </c>
      <c r="H5" s="197">
        <f>C5*H6</f>
        <v>2804941.2135000001</v>
      </c>
      <c r="I5" s="197">
        <f>C5*I6</f>
        <v>2804941.2135000001</v>
      </c>
      <c r="J5" s="197">
        <f>C5*J6</f>
        <v>2804941.2135000001</v>
      </c>
      <c r="K5" s="197">
        <f>C5*K6</f>
        <v>2804941.2135000001</v>
      </c>
      <c r="L5" s="197">
        <f>C5*L6</f>
        <v>3739921.6180000002</v>
      </c>
    </row>
    <row r="6" spans="1:12" x14ac:dyDescent="0.2">
      <c r="A6" s="196"/>
      <c r="B6" s="195"/>
      <c r="C6" s="194">
        <f>SUM(G6:L6)</f>
        <v>1</v>
      </c>
      <c r="D6" s="200"/>
      <c r="E6" s="199"/>
      <c r="F6" s="198"/>
      <c r="G6" s="190">
        <v>0.2</v>
      </c>
      <c r="H6" s="190">
        <v>0.15</v>
      </c>
      <c r="I6" s="190">
        <v>0.15</v>
      </c>
      <c r="J6" s="190">
        <v>0.15</v>
      </c>
      <c r="K6" s="190">
        <v>0.15</v>
      </c>
      <c r="L6" s="190">
        <v>0.2</v>
      </c>
    </row>
    <row r="7" spans="1:12" x14ac:dyDescent="0.2">
      <c r="A7" s="196" t="s">
        <v>33</v>
      </c>
      <c r="B7" s="195" t="s">
        <v>32</v>
      </c>
      <c r="C7" s="197">
        <f>'PLANILHA DE PREÇO'!I6</f>
        <v>535353.09</v>
      </c>
      <c r="D7" s="200"/>
      <c r="E7" s="199"/>
      <c r="F7" s="198"/>
      <c r="G7" s="197">
        <f>C7*G8</f>
        <v>107070.618</v>
      </c>
      <c r="H7" s="197">
        <f>C7*H8</f>
        <v>80302.963499999998</v>
      </c>
      <c r="I7" s="197">
        <f>C7*I8</f>
        <v>80302.963499999998</v>
      </c>
      <c r="J7" s="197">
        <f>C7*J8</f>
        <v>80302.963499999998</v>
      </c>
      <c r="K7" s="197">
        <f>C7*K8</f>
        <v>80302.963499999998</v>
      </c>
      <c r="L7" s="197">
        <f>C7*L8</f>
        <v>107070.618</v>
      </c>
    </row>
    <row r="8" spans="1:12" x14ac:dyDescent="0.2">
      <c r="A8" s="196"/>
      <c r="B8" s="195"/>
      <c r="C8" s="194">
        <f>SUM(G8:L8)</f>
        <v>1</v>
      </c>
      <c r="D8" s="200"/>
      <c r="E8" s="199"/>
      <c r="F8" s="198"/>
      <c r="G8" s="190">
        <v>0.2</v>
      </c>
      <c r="H8" s="190">
        <v>0.15</v>
      </c>
      <c r="I8" s="190">
        <v>0.15</v>
      </c>
      <c r="J8" s="190">
        <v>0.15</v>
      </c>
      <c r="K8" s="190">
        <v>0.15</v>
      </c>
      <c r="L8" s="190">
        <v>0.2</v>
      </c>
    </row>
    <row r="9" spans="1:12" x14ac:dyDescent="0.2">
      <c r="A9" s="196" t="s">
        <v>31</v>
      </c>
      <c r="B9" s="195" t="s">
        <v>30</v>
      </c>
      <c r="C9" s="201">
        <f>'PLANILHA DE PREÇO'!I14</f>
        <v>1065400</v>
      </c>
      <c r="D9" s="200"/>
      <c r="E9" s="199"/>
      <c r="F9" s="198"/>
      <c r="G9" s="197">
        <f>C9*G10</f>
        <v>213080</v>
      </c>
      <c r="H9" s="197">
        <f>C9*H10</f>
        <v>159810</v>
      </c>
      <c r="I9" s="197">
        <f>C9*I10</f>
        <v>159810</v>
      </c>
      <c r="J9" s="197">
        <f>C9*J10</f>
        <v>159810</v>
      </c>
      <c r="K9" s="197">
        <f>C9*K10</f>
        <v>159810</v>
      </c>
      <c r="L9" s="197">
        <f>C9*L10</f>
        <v>213080</v>
      </c>
    </row>
    <row r="10" spans="1:12" x14ac:dyDescent="0.2">
      <c r="A10" s="196"/>
      <c r="B10" s="195"/>
      <c r="C10" s="194">
        <f>SUM(G10:L10)</f>
        <v>1</v>
      </c>
      <c r="D10" s="200"/>
      <c r="E10" s="199"/>
      <c r="F10" s="198"/>
      <c r="G10" s="190">
        <v>0.2</v>
      </c>
      <c r="H10" s="190">
        <v>0.15</v>
      </c>
      <c r="I10" s="190">
        <v>0.15</v>
      </c>
      <c r="J10" s="190">
        <v>0.15</v>
      </c>
      <c r="K10" s="190">
        <v>0.15</v>
      </c>
      <c r="L10" s="190">
        <v>0.2</v>
      </c>
    </row>
    <row r="11" spans="1:12" x14ac:dyDescent="0.2">
      <c r="A11" s="196" t="s">
        <v>29</v>
      </c>
      <c r="B11" s="195" t="s">
        <v>28</v>
      </c>
      <c r="C11" s="201">
        <f>'PLANILHA DE PREÇO'!I22</f>
        <v>14834444.800000001</v>
      </c>
      <c r="D11" s="200"/>
      <c r="E11" s="199"/>
      <c r="F11" s="198"/>
      <c r="G11" s="197">
        <f>C11*G12</f>
        <v>2966888.9600000004</v>
      </c>
      <c r="H11" s="197">
        <f>C11*H12</f>
        <v>2225166.7200000002</v>
      </c>
      <c r="I11" s="197">
        <f>C11*I12</f>
        <v>2225166.7200000002</v>
      </c>
      <c r="J11" s="197">
        <f>C11*J12</f>
        <v>2225166.7200000002</v>
      </c>
      <c r="K11" s="197">
        <f>C11*K12</f>
        <v>2225166.7200000002</v>
      </c>
      <c r="L11" s="197">
        <f>C11*L12</f>
        <v>2966888.9600000004</v>
      </c>
    </row>
    <row r="12" spans="1:12" x14ac:dyDescent="0.2">
      <c r="A12" s="196"/>
      <c r="B12" s="195"/>
      <c r="C12" s="194">
        <f>SUM(G12:L12)</f>
        <v>1</v>
      </c>
      <c r="D12" s="200"/>
      <c r="E12" s="199"/>
      <c r="F12" s="198"/>
      <c r="G12" s="190">
        <v>0.2</v>
      </c>
      <c r="H12" s="190">
        <v>0.15</v>
      </c>
      <c r="I12" s="190">
        <v>0.15</v>
      </c>
      <c r="J12" s="190">
        <v>0.15</v>
      </c>
      <c r="K12" s="190">
        <v>0.15</v>
      </c>
      <c r="L12" s="190">
        <v>0.2</v>
      </c>
    </row>
    <row r="13" spans="1:12" x14ac:dyDescent="0.2">
      <c r="A13" s="196" t="s">
        <v>27</v>
      </c>
      <c r="B13" s="195" t="s">
        <v>26</v>
      </c>
      <c r="C13" s="201">
        <f>'PLANILHA DE PREÇO'!I32</f>
        <v>2196400</v>
      </c>
      <c r="D13" s="200"/>
      <c r="E13" s="199"/>
      <c r="F13" s="198"/>
      <c r="G13" s="197">
        <f>C13*G14</f>
        <v>439280</v>
      </c>
      <c r="H13" s="197">
        <f>C13*H14</f>
        <v>329460</v>
      </c>
      <c r="I13" s="197">
        <f>C13*I14</f>
        <v>329460</v>
      </c>
      <c r="J13" s="197">
        <f>C13*J14</f>
        <v>329460</v>
      </c>
      <c r="K13" s="197">
        <f>C13*K14</f>
        <v>329460</v>
      </c>
      <c r="L13" s="197">
        <f>C13*L14</f>
        <v>439280</v>
      </c>
    </row>
    <row r="14" spans="1:12" x14ac:dyDescent="0.2">
      <c r="A14" s="196"/>
      <c r="B14" s="195"/>
      <c r="C14" s="194">
        <f>SUM(G14:L14)</f>
        <v>1</v>
      </c>
      <c r="D14" s="200"/>
      <c r="E14" s="199"/>
      <c r="F14" s="198"/>
      <c r="G14" s="190">
        <v>0.2</v>
      </c>
      <c r="H14" s="190">
        <v>0.15</v>
      </c>
      <c r="I14" s="190">
        <v>0.15</v>
      </c>
      <c r="J14" s="190">
        <v>0.15</v>
      </c>
      <c r="K14" s="190">
        <v>0.15</v>
      </c>
      <c r="L14" s="190">
        <v>0.2</v>
      </c>
    </row>
    <row r="15" spans="1:12" x14ac:dyDescent="0.2">
      <c r="A15" s="196" t="s">
        <v>25</v>
      </c>
      <c r="B15" s="195" t="s">
        <v>24</v>
      </c>
      <c r="C15" s="201">
        <f>'PLANILHA DE PREÇO'!I34</f>
        <v>27637.200000000001</v>
      </c>
      <c r="D15" s="200"/>
      <c r="E15" s="199"/>
      <c r="F15" s="198"/>
      <c r="G15" s="197">
        <f>C15*G16</f>
        <v>5527.4400000000005</v>
      </c>
      <c r="H15" s="197">
        <f>C15*H16</f>
        <v>4145.58</v>
      </c>
      <c r="I15" s="197">
        <f>C15*I16</f>
        <v>4145.58</v>
      </c>
      <c r="J15" s="197">
        <f>C15*J16</f>
        <v>4145.58</v>
      </c>
      <c r="K15" s="197">
        <f>C15*K16</f>
        <v>4145.58</v>
      </c>
      <c r="L15" s="197">
        <f>C15*L16</f>
        <v>5527.4400000000005</v>
      </c>
    </row>
    <row r="16" spans="1:12" x14ac:dyDescent="0.2">
      <c r="A16" s="196"/>
      <c r="B16" s="195"/>
      <c r="C16" s="194">
        <f>SUM(G16:L16)</f>
        <v>1</v>
      </c>
      <c r="D16" s="200"/>
      <c r="E16" s="199"/>
      <c r="F16" s="198"/>
      <c r="G16" s="190">
        <v>0.2</v>
      </c>
      <c r="H16" s="190">
        <v>0.15</v>
      </c>
      <c r="I16" s="190">
        <v>0.15</v>
      </c>
      <c r="J16" s="190">
        <v>0.15</v>
      </c>
      <c r="K16" s="190">
        <v>0.15</v>
      </c>
      <c r="L16" s="190">
        <v>0.2</v>
      </c>
    </row>
    <row r="17" spans="1:12" x14ac:dyDescent="0.2">
      <c r="A17" s="196" t="s">
        <v>23</v>
      </c>
      <c r="B17" s="195" t="s">
        <v>22</v>
      </c>
      <c r="C17" s="201">
        <f>'PLANILHA DE PREÇO'!I37</f>
        <v>40373</v>
      </c>
      <c r="D17" s="200"/>
      <c r="E17" s="199"/>
      <c r="F17" s="198"/>
      <c r="G17" s="197">
        <f>C17*G18</f>
        <v>8074.6</v>
      </c>
      <c r="H17" s="197">
        <f>C17*H18</f>
        <v>6055.95</v>
      </c>
      <c r="I17" s="197">
        <f>C17*I18</f>
        <v>6055.95</v>
      </c>
      <c r="J17" s="197">
        <f>C17*J18</f>
        <v>6055.95</v>
      </c>
      <c r="K17" s="197">
        <f>C17*K18</f>
        <v>6055.95</v>
      </c>
      <c r="L17" s="197">
        <f>C17*L18</f>
        <v>8074.6</v>
      </c>
    </row>
    <row r="18" spans="1:12" x14ac:dyDescent="0.2">
      <c r="A18" s="196"/>
      <c r="B18" s="195"/>
      <c r="C18" s="194">
        <f>SUM(G18:L18)</f>
        <v>1</v>
      </c>
      <c r="D18" s="193"/>
      <c r="E18" s="192"/>
      <c r="F18" s="191"/>
      <c r="G18" s="190">
        <v>0.2</v>
      </c>
      <c r="H18" s="190">
        <v>0.15</v>
      </c>
      <c r="I18" s="190">
        <v>0.15</v>
      </c>
      <c r="J18" s="190">
        <v>0.15</v>
      </c>
      <c r="K18" s="190">
        <v>0.15</v>
      </c>
      <c r="L18" s="190">
        <v>0.2</v>
      </c>
    </row>
    <row r="19" spans="1:12" x14ac:dyDescent="0.2">
      <c r="A19" s="187" t="s">
        <v>405</v>
      </c>
      <c r="B19" s="187"/>
      <c r="C19" s="186">
        <f>C17+C15+C13+C11+C9+C7</f>
        <v>18699608.09</v>
      </c>
      <c r="D19" s="185"/>
      <c r="E19" s="185"/>
      <c r="F19" s="185"/>
      <c r="G19" s="188">
        <f>G17+G15+G13+G11+G9+G7</f>
        <v>3739921.6180000002</v>
      </c>
      <c r="H19" s="188">
        <f>H17+H15+H13+H11+H9+H7</f>
        <v>2804941.2135000001</v>
      </c>
      <c r="I19" s="188">
        <f>I17+I15+I13+I11+I9+I7</f>
        <v>2804941.2135000001</v>
      </c>
      <c r="J19" s="188">
        <f>J17+J15+J13+J11+J9+J7</f>
        <v>2804941.2135000001</v>
      </c>
      <c r="K19" s="188">
        <f>K17+K15+K13+K11+K9+K7</f>
        <v>2804941.2135000001</v>
      </c>
      <c r="L19" s="188">
        <f>L17+L15+L13+L11+L9+L7</f>
        <v>3739921.6180000002</v>
      </c>
    </row>
    <row r="20" spans="1:12" x14ac:dyDescent="0.2">
      <c r="A20" s="187" t="s">
        <v>404</v>
      </c>
      <c r="B20" s="187"/>
      <c r="C20" s="186"/>
      <c r="D20" s="185"/>
      <c r="E20" s="185"/>
      <c r="F20" s="185"/>
      <c r="G20" s="189">
        <f>G19/$C$19</f>
        <v>0.2</v>
      </c>
      <c r="H20" s="189">
        <f>H19/$C$19</f>
        <v>0.15</v>
      </c>
      <c r="I20" s="189">
        <f>I19/$C$19</f>
        <v>0.15</v>
      </c>
      <c r="J20" s="189">
        <f>J19/$C$19</f>
        <v>0.15</v>
      </c>
      <c r="K20" s="189">
        <f>K19/$C$19</f>
        <v>0.15</v>
      </c>
      <c r="L20" s="189">
        <f>L19/$C$19</f>
        <v>0.2</v>
      </c>
    </row>
    <row r="21" spans="1:12" x14ac:dyDescent="0.2">
      <c r="A21" s="187" t="s">
        <v>403</v>
      </c>
      <c r="B21" s="187"/>
      <c r="C21" s="186"/>
      <c r="D21" s="185"/>
      <c r="E21" s="185"/>
      <c r="F21" s="185"/>
      <c r="G21" s="188">
        <f>G19</f>
        <v>3739921.6180000002</v>
      </c>
      <c r="H21" s="188">
        <f>H19+G21</f>
        <v>6544862.8315000003</v>
      </c>
      <c r="I21" s="188">
        <f>I19+H21</f>
        <v>9349804.0449999999</v>
      </c>
      <c r="J21" s="188">
        <f>J19+I21</f>
        <v>12154745.2585</v>
      </c>
      <c r="K21" s="188">
        <f>K19+J21</f>
        <v>14959686.472000001</v>
      </c>
      <c r="L21" s="188">
        <f>L19+K21</f>
        <v>18699608.09</v>
      </c>
    </row>
    <row r="22" spans="1:12" x14ac:dyDescent="0.2">
      <c r="A22" s="187" t="s">
        <v>402</v>
      </c>
      <c r="B22" s="187"/>
      <c r="C22" s="186"/>
      <c r="D22" s="185"/>
      <c r="E22" s="185"/>
      <c r="F22" s="185"/>
      <c r="G22" s="184">
        <f>G20</f>
        <v>0.2</v>
      </c>
      <c r="H22" s="184">
        <f>H20+G22</f>
        <v>0.35</v>
      </c>
      <c r="I22" s="184">
        <f>I20+H22</f>
        <v>0.5</v>
      </c>
      <c r="J22" s="184">
        <f>J20+I22</f>
        <v>0.65</v>
      </c>
      <c r="K22" s="184">
        <f>K20+J22</f>
        <v>0.8</v>
      </c>
      <c r="L22" s="184">
        <f>L20+K22</f>
        <v>1</v>
      </c>
    </row>
    <row r="23" spans="1:12" x14ac:dyDescent="0.2">
      <c r="A23" s="183"/>
      <c r="B23" s="183"/>
      <c r="C23" s="183"/>
      <c r="D23" s="183"/>
      <c r="E23" s="183"/>
      <c r="F23" s="183"/>
      <c r="G23" s="183"/>
    </row>
    <row r="24" spans="1:12" ht="60" customHeight="1" x14ac:dyDescent="0.2">
      <c r="A24" s="182" t="s">
        <v>3</v>
      </c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</row>
    <row r="25" spans="1:12" ht="69.95" customHeight="1" x14ac:dyDescent="0.2">
      <c r="A25" s="181"/>
      <c r="B25" s="180"/>
      <c r="C25" s="180"/>
      <c r="D25" s="180"/>
      <c r="E25" s="180"/>
      <c r="F25" s="180"/>
      <c r="G25" s="180"/>
      <c r="H25" s="179"/>
      <c r="I25" s="179"/>
      <c r="J25" s="179"/>
      <c r="K25" s="179"/>
      <c r="L25" s="179"/>
    </row>
    <row r="26" spans="1:12" x14ac:dyDescent="0.2">
      <c r="A26" s="179"/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</row>
    <row r="27" spans="1:12" x14ac:dyDescent="0.2">
      <c r="A27" s="179"/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</row>
  </sheetData>
  <mergeCells count="29">
    <mergeCell ref="A17:A18"/>
    <mergeCell ref="A24:L24"/>
    <mergeCell ref="B17:B18"/>
    <mergeCell ref="A25:G25"/>
    <mergeCell ref="D1:E1"/>
    <mergeCell ref="F1:G1"/>
    <mergeCell ref="D2:E2"/>
    <mergeCell ref="F2:G2"/>
    <mergeCell ref="A11:A12"/>
    <mergeCell ref="A19:B19"/>
    <mergeCell ref="A20:B20"/>
    <mergeCell ref="A21:B21"/>
    <mergeCell ref="A22:B22"/>
    <mergeCell ref="C19:C22"/>
    <mergeCell ref="A3:L3"/>
    <mergeCell ref="D5:F18"/>
    <mergeCell ref="A13:A14"/>
    <mergeCell ref="A15:A16"/>
    <mergeCell ref="A9:A10"/>
    <mergeCell ref="B9:B10"/>
    <mergeCell ref="B11:B12"/>
    <mergeCell ref="B13:B14"/>
    <mergeCell ref="B15:B16"/>
    <mergeCell ref="I1:J1"/>
    <mergeCell ref="I2:J2"/>
    <mergeCell ref="A7:A8"/>
    <mergeCell ref="B7:B8"/>
    <mergeCell ref="B5:B6"/>
    <mergeCell ref="A5:A6"/>
  </mergeCells>
  <pageMargins left="0.51181102362204722" right="0.51181102362204722" top="1.6929133858267718" bottom="1.6141732283464567" header="0.51181102362204722" footer="0.51181102362204722"/>
  <pageSetup paperSize="8" scale="95" orientation="portrait" r:id="rId1"/>
  <headerFooter>
    <oddHeader>&amp;L&amp;G</oddHeader>
    <oddFooter>&amp;L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A65BA-7241-4E51-AECD-7AB25982058D}">
  <dimension ref="B1:AO31"/>
  <sheetViews>
    <sheetView topLeftCell="A21" workbookViewId="0">
      <selection activeCell="T37" sqref="T37"/>
    </sheetView>
  </sheetViews>
  <sheetFormatPr defaultColWidth="3.7109375" defaultRowHeight="12" x14ac:dyDescent="0.25"/>
  <cols>
    <col min="1" max="1" width="3.7109375" style="213"/>
    <col min="2" max="5" width="4.28515625" style="213" customWidth="1"/>
    <col min="6" max="6" width="9.7109375" style="213" customWidth="1"/>
    <col min="7" max="7" width="7.85546875" style="213" customWidth="1"/>
    <col min="8" max="8" width="8.85546875" style="213" customWidth="1"/>
    <col min="9" max="9" width="7.85546875" style="213" customWidth="1"/>
    <col min="10" max="10" width="8.5703125" style="213" customWidth="1"/>
    <col min="11" max="12" width="3.42578125" style="213" customWidth="1"/>
    <col min="13" max="13" width="2.85546875" style="213" customWidth="1"/>
    <col min="14" max="15" width="2.7109375" style="213" customWidth="1"/>
    <col min="16" max="16" width="2.85546875" style="213" customWidth="1"/>
    <col min="17" max="18" width="2.7109375" style="213" customWidth="1"/>
    <col min="19" max="19" width="3" style="213" customWidth="1"/>
    <col min="20" max="20" width="10" style="214" customWidth="1"/>
    <col min="21" max="26" width="3.7109375" style="213"/>
    <col min="27" max="27" width="10.85546875" style="213" hidden="1" customWidth="1"/>
    <col min="28" max="28" width="7" style="213" hidden="1" customWidth="1"/>
    <col min="29" max="16384" width="3.7109375" style="213"/>
  </cols>
  <sheetData>
    <row r="1" spans="2:41" ht="23.25" x14ac:dyDescent="0.25">
      <c r="B1" s="265" t="s">
        <v>442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</row>
    <row r="2" spans="2:41" ht="30" customHeight="1" x14ac:dyDescent="0.25">
      <c r="B2" s="264" t="s">
        <v>5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</row>
    <row r="3" spans="2:41" x14ac:dyDescent="0.25">
      <c r="B3" s="263" t="s">
        <v>441</v>
      </c>
      <c r="C3" s="262"/>
      <c r="D3" s="262"/>
      <c r="E3" s="262"/>
      <c r="F3" s="262"/>
      <c r="G3" s="261"/>
      <c r="H3" s="260"/>
      <c r="I3" s="260"/>
      <c r="J3" s="259"/>
      <c r="K3" s="259"/>
      <c r="L3" s="259"/>
      <c r="M3" s="259"/>
      <c r="N3" s="259"/>
      <c r="O3" s="259"/>
      <c r="P3" s="259"/>
      <c r="Q3" s="259"/>
      <c r="R3" s="259"/>
      <c r="S3" s="258"/>
    </row>
    <row r="4" spans="2:41" x14ac:dyDescent="0.25">
      <c r="B4" s="257" t="s">
        <v>440</v>
      </c>
      <c r="C4" s="256"/>
      <c r="D4" s="256"/>
      <c r="E4" s="256"/>
      <c r="F4" s="256"/>
      <c r="G4" s="255"/>
      <c r="H4" s="254"/>
      <c r="I4" s="254"/>
      <c r="J4" s="253"/>
      <c r="K4" s="253"/>
      <c r="L4" s="253"/>
      <c r="M4" s="253"/>
      <c r="N4" s="253"/>
      <c r="O4" s="253"/>
      <c r="P4" s="253"/>
      <c r="Q4" s="253"/>
      <c r="R4" s="253"/>
      <c r="S4" s="252"/>
    </row>
    <row r="5" spans="2:41" x14ac:dyDescent="0.25">
      <c r="B5" s="221" t="s">
        <v>439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51">
        <v>1</v>
      </c>
      <c r="S5" s="251"/>
    </row>
    <row r="6" spans="2:41" x14ac:dyDescent="0.25">
      <c r="B6" s="221" t="s">
        <v>438</v>
      </c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50">
        <v>0.05</v>
      </c>
      <c r="S6" s="250"/>
    </row>
    <row r="7" spans="2:41" ht="12.75" thickBot="1" x14ac:dyDescent="0.3">
      <c r="B7" s="249" t="e">
        <f>IF(OR(#REF!=FALSE,#REF!=FALSE,#REF!=FALSE,#REF!=FALSE),("Atenção - Não esqueça de preencher o(s) campo(s): -" &amp; IF(#REF!=FALSE," TOMADOR -","") &amp; IF(#REF!=FALSE," Nº DO CONTRATO -","") &amp; IF(#REF!=FALSE," NOME DA OBRA -","") &amp; IF(#REF!=FALSE," MUNICÍPIO ONDE SE LOCALIZA A OBRA -","")  &amp; ""),".")</f>
        <v>#REF!</v>
      </c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</row>
    <row r="8" spans="2:41" ht="35.25" customHeight="1" x14ac:dyDescent="0.25">
      <c r="B8" s="248" t="s">
        <v>437</v>
      </c>
      <c r="C8" s="247"/>
      <c r="D8" s="247"/>
      <c r="E8" s="247"/>
      <c r="F8" s="247"/>
      <c r="G8" s="246" t="s">
        <v>436</v>
      </c>
      <c r="H8" s="245"/>
      <c r="I8" s="244"/>
      <c r="J8" s="214"/>
      <c r="K8" s="243" t="s">
        <v>435</v>
      </c>
      <c r="L8" s="242"/>
      <c r="M8" s="242"/>
      <c r="N8" s="242"/>
      <c r="O8" s="242"/>
      <c r="P8" s="242"/>
      <c r="Q8" s="242"/>
      <c r="R8" s="242"/>
      <c r="S8" s="241"/>
      <c r="U8" s="240"/>
      <c r="V8" s="240"/>
      <c r="W8" s="240"/>
      <c r="X8" s="240"/>
      <c r="Y8" s="240"/>
      <c r="Z8" s="240"/>
      <c r="AA8" s="240"/>
      <c r="AB8" s="240"/>
      <c r="AC8" s="240"/>
      <c r="AD8" s="240"/>
      <c r="AE8" s="240"/>
      <c r="AF8" s="240"/>
      <c r="AG8" s="240"/>
      <c r="AH8" s="240"/>
      <c r="AI8" s="240"/>
      <c r="AJ8" s="240"/>
      <c r="AK8" s="240"/>
      <c r="AL8" s="240"/>
      <c r="AM8" s="240"/>
      <c r="AN8" s="240"/>
      <c r="AO8" s="240"/>
    </row>
    <row r="9" spans="2:41" ht="21.75" customHeight="1" x14ac:dyDescent="0.25">
      <c r="B9" s="231"/>
      <c r="C9" s="230"/>
      <c r="D9" s="230"/>
      <c r="E9" s="230"/>
      <c r="F9" s="230"/>
      <c r="G9" s="239"/>
      <c r="H9" s="230"/>
      <c r="I9" s="229"/>
      <c r="J9" s="214"/>
      <c r="K9" s="222" t="s">
        <v>434</v>
      </c>
      <c r="L9" s="222"/>
      <c r="M9" s="222"/>
      <c r="N9" s="222" t="s">
        <v>433</v>
      </c>
      <c r="O9" s="222"/>
      <c r="P9" s="222"/>
      <c r="Q9" s="222" t="s">
        <v>432</v>
      </c>
      <c r="R9" s="222"/>
      <c r="S9" s="222"/>
    </row>
    <row r="10" spans="2:41" ht="16.5" customHeight="1" x14ac:dyDescent="0.25">
      <c r="B10" s="234" t="s">
        <v>431</v>
      </c>
      <c r="C10" s="221"/>
      <c r="D10" s="221"/>
      <c r="E10" s="221"/>
      <c r="F10" s="221"/>
      <c r="G10" s="237">
        <v>4</v>
      </c>
      <c r="H10" s="236"/>
      <c r="I10" s="235"/>
      <c r="K10" s="219">
        <f>CHOOSE([1]Plan4!$B$17,[1]Plan4!C6,[1]Plan4!D6,[1]Plan4!E6,[1]Plan4!F6,[1]Plan4!G6,[1]Plan4!H6)</f>
        <v>3.8</v>
      </c>
      <c r="L10" s="219"/>
      <c r="M10" s="219"/>
      <c r="N10" s="219">
        <f>CHOOSE([1]Plan4!$B$17,[1]Plan4!I6,[1]Plan4!J6,[1]Plan4!K6,[1]Plan4!L6,[1]Plan4!M6,[1]Plan4!N6)</f>
        <v>4.01</v>
      </c>
      <c r="O10" s="219"/>
      <c r="P10" s="219"/>
      <c r="Q10" s="219">
        <f>CHOOSE([1]Plan4!$B$17,[1]Plan4!O6,[1]Plan4!P6,[1]Plan4!Q6,[1]Plan4!R6,[1]Plan4!S6,[1]Plan4!T6)</f>
        <v>4.67</v>
      </c>
      <c r="R10" s="219"/>
      <c r="S10" s="219"/>
      <c r="T10" s="220" t="str">
        <f>IF(G10&lt;K10," Atenção",IF(G10&gt;Q10,"Atenção","OK"))</f>
        <v>OK</v>
      </c>
      <c r="U10" s="214"/>
    </row>
    <row r="11" spans="2:41" ht="16.5" customHeight="1" x14ac:dyDescent="0.25">
      <c r="B11" s="234" t="s">
        <v>430</v>
      </c>
      <c r="C11" s="221"/>
      <c r="D11" s="221"/>
      <c r="E11" s="221"/>
      <c r="F11" s="221"/>
      <c r="G11" s="237">
        <v>0.4</v>
      </c>
      <c r="H11" s="236"/>
      <c r="I11" s="235"/>
      <c r="K11" s="219">
        <f>CHOOSE([1]Plan4!$B$17,[1]Plan4!C7,[1]Plan4!D7,[1]Plan4!E7,[1]Plan4!F7,[1]Plan4!G7,[1]Plan4!H7)</f>
        <v>0.32</v>
      </c>
      <c r="L11" s="219"/>
      <c r="M11" s="219"/>
      <c r="N11" s="219">
        <f>CHOOSE([1]Plan4!$B$17,[1]Plan4!I7,[1]Plan4!J7,[1]Plan4!K7,[1]Plan4!L7,[1]Plan4!M7,[1]Plan4!N7)</f>
        <v>0.4</v>
      </c>
      <c r="O11" s="219"/>
      <c r="P11" s="219"/>
      <c r="Q11" s="219">
        <f>CHOOSE([1]Plan4!$B$17,[1]Plan4!O7,[1]Plan4!P7,[1]Plan4!Q7,[1]Plan4!R7,[1]Plan4!S7,[1]Plan4!T7)</f>
        <v>0.74</v>
      </c>
      <c r="R11" s="219"/>
      <c r="S11" s="219"/>
      <c r="T11" s="220" t="str">
        <f>IF(G11&lt;K11," Atenção",IF(G11&gt;Q11,"Atenção","OK"))</f>
        <v>OK</v>
      </c>
    </row>
    <row r="12" spans="2:41" ht="16.5" customHeight="1" x14ac:dyDescent="0.25">
      <c r="B12" s="234" t="s">
        <v>429</v>
      </c>
      <c r="C12" s="221"/>
      <c r="D12" s="221"/>
      <c r="E12" s="221"/>
      <c r="F12" s="221"/>
      <c r="G12" s="237">
        <v>0.56000000000000005</v>
      </c>
      <c r="H12" s="236"/>
      <c r="I12" s="235"/>
      <c r="K12" s="219">
        <f>CHOOSE([1]Plan4!$B$17,[1]Plan4!C8,[1]Plan4!D8,[1]Plan4!E8,[1]Plan4!F8,[1]Plan4!G8,[1]Plan4!H8)</f>
        <v>0.5</v>
      </c>
      <c r="L12" s="219"/>
      <c r="M12" s="219"/>
      <c r="N12" s="219">
        <f>CHOOSE([1]Plan4!$B$17,[1]Plan4!I8,[1]Plan4!J8,[1]Plan4!K8,[1]Plan4!L8,[1]Plan4!M8,[1]Plan4!N8)</f>
        <v>0.56000000000000005</v>
      </c>
      <c r="O12" s="219"/>
      <c r="P12" s="219"/>
      <c r="Q12" s="219">
        <f>CHOOSE([1]Plan4!$B$17,[1]Plan4!O8,[1]Plan4!P8,[1]Plan4!Q8,[1]Plan4!R8,[1]Plan4!S8,[1]Plan4!T8)</f>
        <v>0.97</v>
      </c>
      <c r="R12" s="219"/>
      <c r="S12" s="219"/>
      <c r="T12" s="220" t="str">
        <f>IF(G12&lt;K12," Atenção",IF(G12&gt;Q12,"Atenção","OK"))</f>
        <v>OK</v>
      </c>
    </row>
    <row r="13" spans="2:41" ht="16.5" customHeight="1" x14ac:dyDescent="0.25">
      <c r="B13" s="234" t="s">
        <v>428</v>
      </c>
      <c r="C13" s="221"/>
      <c r="D13" s="221"/>
      <c r="E13" s="221"/>
      <c r="F13" s="221"/>
      <c r="G13" s="237">
        <v>1.1100000000000001</v>
      </c>
      <c r="H13" s="236"/>
      <c r="I13" s="235"/>
      <c r="K13" s="219">
        <f>CHOOSE([1]Plan4!$B$17,[1]Plan4!C9,[1]Plan4!D9,[1]Plan4!E9,[1]Plan4!F9,[1]Plan4!G9,[1]Plan4!H9)</f>
        <v>1.02</v>
      </c>
      <c r="L13" s="219"/>
      <c r="M13" s="219"/>
      <c r="N13" s="219">
        <f>CHOOSE([1]Plan4!$B$17,[1]Plan4!I9,[1]Plan4!J9,[1]Plan4!K9,[1]Plan4!L9,[1]Plan4!M9,[1]Plan4!N9)</f>
        <v>1.1100000000000001</v>
      </c>
      <c r="O13" s="219"/>
      <c r="P13" s="219"/>
      <c r="Q13" s="219">
        <f>CHOOSE([1]Plan4!$B$17,[1]Plan4!O9,[1]Plan4!P9,[1]Plan4!Q9,[1]Plan4!R9,[1]Plan4!S9,[1]Plan4!T9)</f>
        <v>1.21</v>
      </c>
      <c r="R13" s="219"/>
      <c r="S13" s="219"/>
      <c r="T13" s="220" t="str">
        <f>IF(G13&lt;K13," Atenção",IF(G13&gt;Q13,"Atenção","OK"))</f>
        <v>OK</v>
      </c>
    </row>
    <row r="14" spans="2:41" ht="16.5" customHeight="1" x14ac:dyDescent="0.25">
      <c r="B14" s="234" t="s">
        <v>427</v>
      </c>
      <c r="C14" s="221"/>
      <c r="D14" s="221"/>
      <c r="E14" s="221"/>
      <c r="F14" s="221"/>
      <c r="G14" s="237">
        <v>6.75</v>
      </c>
      <c r="H14" s="236"/>
      <c r="I14" s="235"/>
      <c r="K14" s="219">
        <f>CHOOSE([1]Plan4!$B$17,[1]Plan4!C10,[1]Plan4!D10,[1]Plan4!E10,[1]Plan4!F10,[1]Plan4!G10,[1]Plan4!H10)</f>
        <v>6.64</v>
      </c>
      <c r="L14" s="219"/>
      <c r="M14" s="219"/>
      <c r="N14" s="219">
        <f>CHOOSE([1]Plan4!$B$17,[1]Plan4!I10,[1]Plan4!J10,[1]Plan4!K10,[1]Plan4!L10,[1]Plan4!M10,[1]Plan4!N10)</f>
        <v>7.3</v>
      </c>
      <c r="O14" s="219"/>
      <c r="P14" s="219"/>
      <c r="Q14" s="219">
        <f>CHOOSE([1]Plan4!$B$17,[1]Plan4!O10,[1]Plan4!P10,[1]Plan4!Q10,[1]Plan4!R10,[1]Plan4!S10,[1]Plan4!T10)</f>
        <v>8.69</v>
      </c>
      <c r="R14" s="219"/>
      <c r="S14" s="219"/>
      <c r="T14" s="220" t="str">
        <f>IF(G14&lt;K14," Atenção",IF(G14&gt;Q14,"Atenção","OK"))</f>
        <v>OK</v>
      </c>
    </row>
    <row r="15" spans="2:41" ht="16.5" customHeight="1" x14ac:dyDescent="0.25">
      <c r="B15" s="234" t="s">
        <v>426</v>
      </c>
      <c r="C15" s="221"/>
      <c r="D15" s="221"/>
      <c r="E15" s="221"/>
      <c r="F15" s="221"/>
      <c r="G15" s="237">
        <v>0.65</v>
      </c>
      <c r="H15" s="236"/>
      <c r="I15" s="235"/>
      <c r="K15" s="219">
        <f>CHOOSE([1]Plan4!$B$17,[1]Plan4!C11,[1]Plan4!D11,[1]Plan4!E11,[1]Plan4!F11,[1]Plan4!G11,[1]Plan4!H11)</f>
        <v>0.65</v>
      </c>
      <c r="L15" s="219"/>
      <c r="M15" s="219"/>
      <c r="N15" s="219">
        <f>CHOOSE([1]Plan4!$B$17,[1]Plan4!I11,[1]Plan4!J11,[1]Plan4!K11,[1]Plan4!L11,[1]Plan4!M11,[1]Plan4!N11)</f>
        <v>0.65</v>
      </c>
      <c r="O15" s="219"/>
      <c r="P15" s="219"/>
      <c r="Q15" s="219">
        <f>CHOOSE([1]Plan4!$B$17,[1]Plan4!O11,[1]Plan4!P11,[1]Plan4!Q11,[1]Plan4!R11,[1]Plan4!S11,[1]Plan4!T11)</f>
        <v>0.65</v>
      </c>
      <c r="R15" s="219"/>
      <c r="S15" s="219"/>
      <c r="T15" s="220" t="str">
        <f>IF(G15&lt;K15," Atenção",IF(G15&gt;Q15,"Atenção","OK"))</f>
        <v>OK</v>
      </c>
      <c r="U15" s="238"/>
      <c r="V15" s="238"/>
    </row>
    <row r="16" spans="2:41" ht="16.5" customHeight="1" x14ac:dyDescent="0.25">
      <c r="B16" s="221" t="s">
        <v>425</v>
      </c>
      <c r="C16" s="221"/>
      <c r="D16" s="221"/>
      <c r="E16" s="221"/>
      <c r="F16" s="221"/>
      <c r="G16" s="237">
        <f>K16</f>
        <v>3</v>
      </c>
      <c r="H16" s="236"/>
      <c r="I16" s="235"/>
      <c r="K16" s="219">
        <f>CHOOSE([1]Plan4!$B$17,[1]Plan4!C12,[1]Plan4!D12,[1]Plan4!E12,[1]Plan4!F12,[1]Plan4!G12,[1]Plan4!H12)</f>
        <v>3</v>
      </c>
      <c r="L16" s="219"/>
      <c r="M16" s="219"/>
      <c r="N16" s="219">
        <f>CHOOSE([1]Plan4!$B$17,[1]Plan4!I12,[1]Plan4!J12,[1]Plan4!K12,[1]Plan4!L12,[1]Plan4!M12,[1]Plan4!N12)</f>
        <v>3</v>
      </c>
      <c r="O16" s="219"/>
      <c r="P16" s="219"/>
      <c r="Q16" s="219">
        <f>CHOOSE([1]Plan4!$B$17,[1]Plan4!O12,[1]Plan4!P12,[1]Plan4!Q12,[1]Plan4!R12,[1]Plan4!S12,[1]Plan4!T12)</f>
        <v>3</v>
      </c>
      <c r="R16" s="219"/>
      <c r="S16" s="219"/>
      <c r="T16" s="220" t="str">
        <f>IF(G16&lt;K16," Atenção",IF(G16&gt;Q16,"Atenção","OK"))</f>
        <v>OK</v>
      </c>
      <c r="U16" s="214"/>
    </row>
    <row r="17" spans="2:21" ht="16.5" customHeight="1" x14ac:dyDescent="0.25">
      <c r="B17" s="221" t="s">
        <v>424</v>
      </c>
      <c r="C17" s="221"/>
      <c r="D17" s="221"/>
      <c r="E17" s="221"/>
      <c r="F17" s="221"/>
      <c r="G17" s="237">
        <v>3</v>
      </c>
      <c r="H17" s="236"/>
      <c r="I17" s="235"/>
      <c r="K17" s="219">
        <f>CHOOSE([1]Plan4!$B$17,[1]Plan4!C13,[1]Plan4!D13,[1]Plan4!E13,[1]Plan4!F13,[1]Plan4!G13,[1]Plan4!H13)</f>
        <v>2</v>
      </c>
      <c r="L17" s="219"/>
      <c r="M17" s="219"/>
      <c r="N17" s="219">
        <f>CHOOSE([1]Plan4!$B$17,[1]Plan4!I13,[1]Plan4!J13,[1]Plan4!K13,[1]Plan4!L13,[1]Plan4!M13,[1]Plan4!N13)</f>
        <v>2</v>
      </c>
      <c r="O17" s="219"/>
      <c r="P17" s="219"/>
      <c r="Q17" s="219">
        <f>CHOOSE([1]Plan4!$B$17,[1]Plan4!O13,[1]Plan4!P13,[1]Plan4!Q13,[1]Plan4!R13,[1]Plan4!S13,[1]Plan4!T13)</f>
        <v>5</v>
      </c>
      <c r="R17" s="219"/>
      <c r="S17" s="219"/>
      <c r="T17" s="213"/>
      <c r="U17" s="214"/>
    </row>
    <row r="18" spans="2:21" ht="16.5" customHeight="1" x14ac:dyDescent="0.25">
      <c r="B18" s="234" t="s">
        <v>423</v>
      </c>
      <c r="C18" s="221"/>
      <c r="D18" s="221"/>
      <c r="E18" s="221"/>
      <c r="F18" s="221"/>
      <c r="G18" s="233">
        <f>IF([1]Plan4!B26=1,4.5,0)</f>
        <v>0</v>
      </c>
      <c r="H18" s="233"/>
      <c r="I18" s="233"/>
      <c r="J18" s="214"/>
      <c r="K18" s="232"/>
      <c r="L18" s="232"/>
      <c r="M18" s="232"/>
      <c r="N18" s="232"/>
      <c r="O18" s="232"/>
      <c r="P18" s="232"/>
      <c r="Q18" s="232"/>
      <c r="R18" s="232"/>
      <c r="S18" s="232"/>
    </row>
    <row r="19" spans="2:21" ht="26.25" customHeight="1" thickBot="1" x14ac:dyDescent="0.3">
      <c r="B19" s="231" t="s">
        <v>422</v>
      </c>
      <c r="C19" s="230"/>
      <c r="D19" s="230"/>
      <c r="E19" s="230"/>
      <c r="F19" s="229"/>
      <c r="G19" s="228">
        <f>TRUNC((((((1+G10/100+G11/100+G12/100)*(1+G13/100)*(1+G14/100))/(1-(G15/100+G16/100+G17/100+G18/100)))-1)*100),2)</f>
        <v>21.35</v>
      </c>
      <c r="H19" s="227"/>
      <c r="I19" s="226"/>
      <c r="J19" s="214"/>
      <c r="K19" s="225"/>
      <c r="L19" s="224"/>
      <c r="M19" s="224"/>
      <c r="N19" s="224"/>
      <c r="O19" s="224"/>
      <c r="P19" s="224"/>
      <c r="Q19" s="224"/>
      <c r="R19" s="224"/>
      <c r="S19" s="223"/>
    </row>
    <row r="20" spans="2:21" ht="15" customHeight="1" x14ac:dyDescent="0.25"/>
    <row r="21" spans="2:21" ht="30.75" customHeight="1" x14ac:dyDescent="0.25">
      <c r="B21" s="222" t="s">
        <v>421</v>
      </c>
      <c r="C21" s="222"/>
      <c r="D21" s="222"/>
      <c r="E21" s="222"/>
      <c r="F21" s="222"/>
      <c r="G21" s="222"/>
      <c r="H21" s="222"/>
      <c r="I21" s="222"/>
      <c r="K21" s="222" t="s">
        <v>420</v>
      </c>
      <c r="L21" s="222"/>
      <c r="M21" s="222"/>
      <c r="N21" s="222"/>
      <c r="O21" s="222"/>
      <c r="P21" s="222"/>
      <c r="Q21" s="222"/>
      <c r="R21" s="222"/>
      <c r="S21" s="222"/>
    </row>
    <row r="22" spans="2:21" ht="22.5" customHeight="1" x14ac:dyDescent="0.25">
      <c r="B22" s="221" t="s">
        <v>419</v>
      </c>
      <c r="C22" s="221"/>
      <c r="D22" s="221"/>
      <c r="E22" s="221"/>
      <c r="F22" s="221"/>
      <c r="G22" s="219">
        <f>TRUNC(((((1+G10/100+G11/100+G12/100)*(1+G13/100)*(1+G14/100))/(1-(G15/100+G16/100+G17/100)))-1)*100,2)</f>
        <v>21.35</v>
      </c>
      <c r="H22" s="219"/>
      <c r="I22" s="219"/>
      <c r="J22" s="220" t="str">
        <f>IF(G22&lt;K22," Atenção",IF(G22&gt;Q22,"Atenção","OK"))</f>
        <v>OK</v>
      </c>
      <c r="K22" s="219">
        <f>CHOOSE([1]Plan4!$B$17,[1]Plan4!O19,[1]Plan4!O20,[1]Plan4!O21,[1]Plan4!O22,[1]Plan4!O23,[1]Plan4!O24)</f>
        <v>19.600000000000001</v>
      </c>
      <c r="L22" s="219"/>
      <c r="M22" s="219"/>
      <c r="N22" s="219">
        <f>CHOOSE([1]Plan4!$B$17,[1]Plan4!Q19,[1]Plan4!Q20,[1]Plan4!Q21,[1]Plan4!Q22,[1]Plan4!Q23,[1]Plan4!Q24)</f>
        <v>20.97</v>
      </c>
      <c r="O22" s="219"/>
      <c r="P22" s="219"/>
      <c r="Q22" s="219">
        <f>CHOOSE([1]Plan4!$B$17,[1]Plan4!S19,[1]Plan4!S20,[1]Plan4!S21,[1]Plan4!S22,[1]Plan4!S23,[1]Plan4!S24)</f>
        <v>24.23</v>
      </c>
      <c r="R22" s="219"/>
      <c r="S22" s="219"/>
    </row>
    <row r="23" spans="2:21" ht="17.25" customHeight="1" x14ac:dyDescent="0.25">
      <c r="B23" s="218" t="str">
        <f>IF(J22&lt;&gt;"OK", "O valor de BDI sem a desoneração está fora da faixa admitida no Acórdão TCU Plenária 2622/2013.",".")</f>
        <v>.</v>
      </c>
      <c r="C23" s="218"/>
      <c r="D23" s="218"/>
      <c r="E23" s="218"/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</row>
    <row r="24" spans="2:21" hidden="1" x14ac:dyDescent="0.25">
      <c r="B24" s="217" t="s">
        <v>418</v>
      </c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</row>
    <row r="25" spans="2:21" ht="129" hidden="1" customHeight="1" x14ac:dyDescent="0.25">
      <c r="B25" s="216" t="e">
        <f>"DECLARO que, de acordo com a legislação tributária do município de "&amp;#REF!&amp;", considerando a natureza da obra acima discriminada, para cálculo do valor de ISS a ser cobrado da empresa construtora, é aplicada a aliquota de "&amp;IF(G17="",0,G17)&amp;"% sobre o valor total da obra."&amp;"
"&amp;"
"&amp;"DECLARO que o percentual de encargos sociais utilizados no valor da mão-de-obra do orçamento são os encargos sociais praticados pelo SINAPI e/ou SICRO."&amp;"
"&amp;"
"&amp;"DECLARO que o orçamento da obra foi verificado com os custos nas duas possibilidades de CONTRIBUIÇÃO PREVIDENCIÁRIA e foi adotada a modalidade "&amp;IF([1]Plan4!B26=1,"COM DESONERAÇÃO"&amp;" por ser a mais adequada ao Tomador "&amp;#REF!&amp;".",IF([1]Plan4!B26=2,"SEM DESONERAÇÃO","")&amp;" por ser a mais adequada ao Tomador "&amp;#REF!&amp;".")</f>
        <v>#REF!</v>
      </c>
      <c r="C25" s="216"/>
      <c r="D25" s="216"/>
      <c r="E25" s="216"/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</row>
    <row r="26" spans="2:21" ht="22.5" hidden="1" customHeight="1" x14ac:dyDescent="0.25">
      <c r="B26" s="215" t="e">
        <f>IF(OR(#REF!=FALSE,#REF!=FALSE,#REF!=FALSE,#REF!=FALSE),("Atenção - Não esqueça de preencher o(s) campo(s): -" &amp; IF(#REF!=FALSE," Nº DA ART/RRT -","") &amp; IF(#REF!=FALSE," DATA -","") &amp; IF(#REF!=FALSE," IDENTIFICAÇÃO DO RESPONSÁVEL TÉCNICO -","") &amp; IF(#REF!=FALSE," IDENTIFICAÇÃO DO TOMADOR -","") &amp; ""),".")</f>
        <v>#REF!</v>
      </c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</row>
    <row r="27" spans="2:21" hidden="1" x14ac:dyDescent="0.25"/>
    <row r="28" spans="2:21" hidden="1" x14ac:dyDescent="0.25"/>
    <row r="31" spans="2:21" ht="12.75" customHeight="1" x14ac:dyDescent="0.25"/>
  </sheetData>
  <mergeCells count="73">
    <mergeCell ref="B26:S26"/>
    <mergeCell ref="B21:I21"/>
    <mergeCell ref="K21:S21"/>
    <mergeCell ref="B22:F22"/>
    <mergeCell ref="G22:I22"/>
    <mergeCell ref="K22:M22"/>
    <mergeCell ref="N22:P22"/>
    <mergeCell ref="Q22:S22"/>
    <mergeCell ref="B23:S23"/>
    <mergeCell ref="B24:S24"/>
    <mergeCell ref="B25:S25"/>
    <mergeCell ref="B19:F19"/>
    <mergeCell ref="G19:I19"/>
    <mergeCell ref="B18:F18"/>
    <mergeCell ref="G18:I18"/>
    <mergeCell ref="K18:M18"/>
    <mergeCell ref="N18:P18"/>
    <mergeCell ref="Q18:S18"/>
    <mergeCell ref="N16:P16"/>
    <mergeCell ref="Q16:S16"/>
    <mergeCell ref="B17:F17"/>
    <mergeCell ref="G17:I17"/>
    <mergeCell ref="K17:M17"/>
    <mergeCell ref="N17:P17"/>
    <mergeCell ref="Q17:S17"/>
    <mergeCell ref="B16:F16"/>
    <mergeCell ref="G16:I16"/>
    <mergeCell ref="K16:M16"/>
    <mergeCell ref="B15:F15"/>
    <mergeCell ref="G15:I15"/>
    <mergeCell ref="K15:M15"/>
    <mergeCell ref="N15:P15"/>
    <mergeCell ref="Q15:S15"/>
    <mergeCell ref="B14:F14"/>
    <mergeCell ref="G14:I14"/>
    <mergeCell ref="K14:M14"/>
    <mergeCell ref="N14:P14"/>
    <mergeCell ref="Q14:S14"/>
    <mergeCell ref="B13:F13"/>
    <mergeCell ref="G13:I13"/>
    <mergeCell ref="K13:M13"/>
    <mergeCell ref="N13:P13"/>
    <mergeCell ref="Q13:S13"/>
    <mergeCell ref="B12:F12"/>
    <mergeCell ref="G12:I12"/>
    <mergeCell ref="K12:M12"/>
    <mergeCell ref="N12:P12"/>
    <mergeCell ref="Q12:S12"/>
    <mergeCell ref="B11:F11"/>
    <mergeCell ref="G11:I11"/>
    <mergeCell ref="K11:M11"/>
    <mergeCell ref="N11:P11"/>
    <mergeCell ref="Q11:S11"/>
    <mergeCell ref="B10:F10"/>
    <mergeCell ref="G10:I10"/>
    <mergeCell ref="K10:M10"/>
    <mergeCell ref="N10:P10"/>
    <mergeCell ref="Q10:S10"/>
    <mergeCell ref="B6:Q6"/>
    <mergeCell ref="R6:S6"/>
    <mergeCell ref="B7:S7"/>
    <mergeCell ref="B8:F9"/>
    <mergeCell ref="G8:I9"/>
    <mergeCell ref="K8:S8"/>
    <mergeCell ref="K9:M9"/>
    <mergeCell ref="N9:P9"/>
    <mergeCell ref="Q9:S9"/>
    <mergeCell ref="B3:F3"/>
    <mergeCell ref="B4:F4"/>
    <mergeCell ref="B5:Q5"/>
    <mergeCell ref="R5:S5"/>
    <mergeCell ref="B1:S1"/>
    <mergeCell ref="B2:S2"/>
  </mergeCells>
  <conditionalFormatting sqref="B7:S7">
    <cfRule type="cellIs" dxfId="10" priority="3" stopIfTrue="1" operator="notEqual">
      <formula>"."</formula>
    </cfRule>
  </conditionalFormatting>
  <conditionalFormatting sqref="B23:S23">
    <cfRule type="cellIs" dxfId="9" priority="4" stopIfTrue="1" operator="notEqual">
      <formula>"."</formula>
    </cfRule>
  </conditionalFormatting>
  <conditionalFormatting sqref="B26:S26">
    <cfRule type="cellIs" dxfId="8" priority="5" stopIfTrue="1" operator="notEqual">
      <formula>"."</formula>
    </cfRule>
  </conditionalFormatting>
  <conditionalFormatting sqref="R5:S6">
    <cfRule type="cellIs" dxfId="7" priority="2" stopIfTrue="1" operator="equal">
      <formula>0</formula>
    </cfRule>
  </conditionalFormatting>
  <conditionalFormatting sqref="T10:T16 J22">
    <cfRule type="cellIs" dxfId="6" priority="1" stopIfTrue="1" operator="notEqual">
      <formula>"OK"</formula>
    </cfRule>
  </conditionalFormatting>
  <pageMargins left="0.51181102362204722" right="0.51181102362204722" top="1.3779527559055118" bottom="1.7322834645669292" header="0.31496062992125984" footer="0.31496062992125984"/>
  <pageSetup paperSize="9" orientation="portrait" r:id="rId1"/>
  <headerFooter>
    <oddHeader>&amp;L&amp;G</oddHeader>
    <oddFooter>&amp;L&amp;G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5" name="Drop Down 1">
              <controlPr defaultSize="0" autoLine="0" autoPict="0">
                <anchor moveWithCells="1">
                  <from>
                    <xdr:col>5</xdr:col>
                    <xdr:colOff>628650</xdr:colOff>
                    <xdr:row>2</xdr:row>
                    <xdr:rowOff>142875</xdr:rowOff>
                  </from>
                  <to>
                    <xdr:col>19</xdr:col>
                    <xdr:colOff>0</xdr:colOff>
                    <xdr:row>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6" name="Drop Down 2">
              <controlPr defaultSize="0" autoLine="0" autoPict="0">
                <anchor moveWithCells="1">
                  <from>
                    <xdr:col>5</xdr:col>
                    <xdr:colOff>638175</xdr:colOff>
                    <xdr:row>2</xdr:row>
                    <xdr:rowOff>0</xdr:rowOff>
                  </from>
                  <to>
                    <xdr:col>18</xdr:col>
                    <xdr:colOff>190500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B242F-BED7-48CE-B5C7-6B357E659967}">
  <dimension ref="B1:AO31"/>
  <sheetViews>
    <sheetView topLeftCell="A20" workbookViewId="0">
      <selection activeCell="T40" sqref="T40"/>
    </sheetView>
  </sheetViews>
  <sheetFormatPr defaultColWidth="3.7109375" defaultRowHeight="12" x14ac:dyDescent="0.25"/>
  <cols>
    <col min="1" max="1" width="3.7109375" style="213"/>
    <col min="2" max="5" width="4.28515625" style="213" customWidth="1"/>
    <col min="6" max="6" width="9.7109375" style="213" customWidth="1"/>
    <col min="7" max="7" width="7.85546875" style="213" customWidth="1"/>
    <col min="8" max="8" width="8.85546875" style="213" customWidth="1"/>
    <col min="9" max="9" width="7.85546875" style="213" customWidth="1"/>
    <col min="10" max="10" width="8.5703125" style="213" customWidth="1"/>
    <col min="11" max="12" width="3.42578125" style="213" customWidth="1"/>
    <col min="13" max="13" width="2.85546875" style="213" customWidth="1"/>
    <col min="14" max="15" width="2.7109375" style="213" customWidth="1"/>
    <col min="16" max="16" width="2.85546875" style="213" customWidth="1"/>
    <col min="17" max="18" width="2.7109375" style="213" customWidth="1"/>
    <col min="19" max="19" width="3" style="213" customWidth="1"/>
    <col min="20" max="20" width="10" style="214" customWidth="1"/>
    <col min="21" max="26" width="3.7109375" style="213"/>
    <col min="27" max="27" width="10.85546875" style="213" hidden="1" customWidth="1"/>
    <col min="28" max="28" width="7" style="213" hidden="1" customWidth="1"/>
    <col min="29" max="16384" width="3.7109375" style="213"/>
  </cols>
  <sheetData>
    <row r="1" spans="2:41" ht="23.25" customHeight="1" x14ac:dyDescent="0.25">
      <c r="B1" s="344" t="s">
        <v>448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  <c r="S1" s="344"/>
    </row>
    <row r="2" spans="2:41" x14ac:dyDescent="0.2">
      <c r="B2" s="343" t="s">
        <v>5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</row>
    <row r="3" spans="2:41" ht="24" customHeight="1" x14ac:dyDescent="0.2">
      <c r="B3" s="342" t="s">
        <v>441</v>
      </c>
      <c r="C3" s="341"/>
      <c r="D3" s="341"/>
      <c r="E3" s="341"/>
      <c r="F3" s="341"/>
      <c r="G3" s="340"/>
      <c r="H3" s="339"/>
      <c r="I3" s="339"/>
      <c r="J3" s="338"/>
      <c r="K3" s="338"/>
      <c r="L3" s="338"/>
      <c r="M3" s="338"/>
      <c r="N3" s="338"/>
      <c r="O3" s="338"/>
      <c r="P3" s="338"/>
      <c r="Q3" s="338"/>
      <c r="R3" s="338"/>
      <c r="S3" s="337"/>
    </row>
    <row r="4" spans="2:41" ht="24" customHeight="1" x14ac:dyDescent="0.2">
      <c r="B4" s="336" t="s">
        <v>440</v>
      </c>
      <c r="C4" s="335"/>
      <c r="D4" s="335"/>
      <c r="E4" s="335"/>
      <c r="F4" s="335"/>
      <c r="G4" s="334"/>
      <c r="H4" s="333"/>
      <c r="I4" s="333"/>
      <c r="J4" s="332"/>
      <c r="K4" s="332"/>
      <c r="L4" s="332"/>
      <c r="M4" s="332"/>
      <c r="N4" s="332"/>
      <c r="O4" s="332"/>
      <c r="P4" s="332"/>
      <c r="Q4" s="332"/>
      <c r="R4" s="332"/>
      <c r="S4" s="331"/>
    </row>
    <row r="5" spans="2:41" ht="12" customHeight="1" x14ac:dyDescent="0.2">
      <c r="B5" s="329" t="s">
        <v>439</v>
      </c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30">
        <v>1</v>
      </c>
      <c r="S5" s="330"/>
    </row>
    <row r="6" spans="2:41" ht="12" customHeight="1" x14ac:dyDescent="0.2">
      <c r="B6" s="329" t="s">
        <v>438</v>
      </c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8">
        <v>0.02</v>
      </c>
      <c r="S6" s="328"/>
    </row>
    <row r="7" spans="2:41" ht="12.75" thickBot="1" x14ac:dyDescent="0.3">
      <c r="B7" s="327" t="e">
        <f>IF(OR(#REF!=FALSE,#REF!=FALSE,#REF!=FALSE,#REF!=FALSE),("Atenção - Não esqueça de preencher o(s) campo(s): -" &amp; IF(#REF!=FALSE," TOMADOR -","") &amp; IF(#REF!=FALSE," Nº DO CONTRATO -","") &amp; IF(#REF!=FALSE," NOME DA OBRA -","") &amp; IF(#REF!=FALSE," MUNICÍPIO ONDE SE LOCALIZA A OBRA -","")  &amp; ""),".")</f>
        <v>#REF!</v>
      </c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7"/>
    </row>
    <row r="8" spans="2:41" ht="35.25" customHeight="1" x14ac:dyDescent="0.2">
      <c r="B8" s="326" t="s">
        <v>437</v>
      </c>
      <c r="C8" s="325"/>
      <c r="D8" s="325"/>
      <c r="E8" s="325"/>
      <c r="F8" s="325"/>
      <c r="G8" s="324" t="s">
        <v>436</v>
      </c>
      <c r="H8" s="323"/>
      <c r="I8" s="322"/>
      <c r="J8" s="283"/>
      <c r="K8" s="274" t="s">
        <v>435</v>
      </c>
      <c r="L8" s="273"/>
      <c r="M8" s="273"/>
      <c r="N8" s="273"/>
      <c r="O8" s="273"/>
      <c r="P8" s="273"/>
      <c r="Q8" s="273"/>
      <c r="R8" s="273"/>
      <c r="S8" s="272"/>
      <c r="U8" s="240"/>
      <c r="V8" s="240"/>
      <c r="W8" s="240"/>
      <c r="X8" s="240"/>
      <c r="Y8" s="240"/>
      <c r="Z8" s="240"/>
      <c r="AA8" s="240"/>
      <c r="AB8" s="240"/>
      <c r="AC8" s="240"/>
      <c r="AD8" s="240"/>
      <c r="AE8" s="240"/>
      <c r="AF8" s="240"/>
      <c r="AG8" s="240"/>
      <c r="AH8" s="240"/>
      <c r="AI8" s="240"/>
      <c r="AJ8" s="240"/>
      <c r="AK8" s="240"/>
      <c r="AL8" s="240"/>
      <c r="AM8" s="240"/>
      <c r="AN8" s="240"/>
      <c r="AO8" s="240"/>
    </row>
    <row r="9" spans="2:41" ht="21.75" customHeight="1" x14ac:dyDescent="0.2">
      <c r="B9" s="321"/>
      <c r="C9" s="320"/>
      <c r="D9" s="320"/>
      <c r="E9" s="320"/>
      <c r="F9" s="320"/>
      <c r="G9" s="319"/>
      <c r="H9" s="318"/>
      <c r="I9" s="317"/>
      <c r="J9" s="283"/>
      <c r="K9" s="316" t="s">
        <v>434</v>
      </c>
      <c r="L9" s="315"/>
      <c r="M9" s="315"/>
      <c r="N9" s="315" t="s">
        <v>433</v>
      </c>
      <c r="O9" s="315"/>
      <c r="P9" s="315"/>
      <c r="Q9" s="315" t="s">
        <v>432</v>
      </c>
      <c r="R9" s="315"/>
      <c r="S9" s="314"/>
    </row>
    <row r="10" spans="2:41" ht="16.5" customHeight="1" x14ac:dyDescent="0.2">
      <c r="B10" s="313" t="s">
        <v>431</v>
      </c>
      <c r="C10" s="312"/>
      <c r="D10" s="312"/>
      <c r="E10" s="312"/>
      <c r="F10" s="312"/>
      <c r="G10" s="311">
        <f>K10</f>
        <v>1.5</v>
      </c>
      <c r="H10" s="310"/>
      <c r="I10" s="309"/>
      <c r="J10" s="279"/>
      <c r="K10" s="303">
        <f>CHOOSE([2]Plan4!$B$17,[2]Plan4!C6,[2]Plan4!D6,[2]Plan4!E6,[2]Plan4!F6,[2]Plan4!G6,[2]Plan4!H6)</f>
        <v>1.5</v>
      </c>
      <c r="L10" s="302"/>
      <c r="M10" s="302"/>
      <c r="N10" s="302">
        <f>CHOOSE([2]Plan4!$B$17,[2]Plan4!I6,[2]Plan4!J6,[2]Plan4!K6,[2]Plan4!L6,[2]Plan4!M6,[2]Plan4!N6)</f>
        <v>3.45</v>
      </c>
      <c r="O10" s="302"/>
      <c r="P10" s="302"/>
      <c r="Q10" s="302">
        <f>CHOOSE([2]Plan4!$B$17,[2]Plan4!O6,[2]Plan4!P6,[2]Plan4!Q6,[2]Plan4!R6,[2]Plan4!S6,[2]Plan4!T6)</f>
        <v>4.49</v>
      </c>
      <c r="R10" s="302"/>
      <c r="S10" s="301"/>
      <c r="T10" s="220" t="str">
        <f>IF(G10&lt;K10," Atenção",IF(G10&gt;Q10,"Atenção","OK"))</f>
        <v>OK</v>
      </c>
      <c r="U10" s="214"/>
    </row>
    <row r="11" spans="2:41" ht="16.5" customHeight="1" x14ac:dyDescent="0.2">
      <c r="B11" s="308" t="s">
        <v>430</v>
      </c>
      <c r="C11" s="307"/>
      <c r="D11" s="307"/>
      <c r="E11" s="307"/>
      <c r="F11" s="307"/>
      <c r="G11" s="306">
        <f>K11</f>
        <v>0.3</v>
      </c>
      <c r="H11" s="305"/>
      <c r="I11" s="304"/>
      <c r="J11" s="279"/>
      <c r="K11" s="303">
        <f>CHOOSE([2]Plan4!$B$17,[2]Plan4!C7,[2]Plan4!D7,[2]Plan4!E7,[2]Plan4!F7,[2]Plan4!G7,[2]Plan4!H7)</f>
        <v>0.3</v>
      </c>
      <c r="L11" s="302"/>
      <c r="M11" s="302"/>
      <c r="N11" s="302">
        <f>CHOOSE([2]Plan4!$B$17,[2]Plan4!I7,[2]Plan4!J7,[2]Plan4!K7,[2]Plan4!L7,[2]Plan4!M7,[2]Plan4!N7)</f>
        <v>0.48</v>
      </c>
      <c r="O11" s="302"/>
      <c r="P11" s="302"/>
      <c r="Q11" s="302">
        <f>CHOOSE([2]Plan4!$B$17,[2]Plan4!O7,[2]Plan4!P7,[2]Plan4!Q7,[2]Plan4!R7,[2]Plan4!S7,[2]Plan4!T7)</f>
        <v>0.82</v>
      </c>
      <c r="R11" s="302"/>
      <c r="S11" s="301"/>
      <c r="T11" s="220" t="str">
        <f>IF(G11&lt;K11," Atenção",IF(G11&gt;Q11,"Atenção","OK"))</f>
        <v>OK</v>
      </c>
    </row>
    <row r="12" spans="2:41" ht="16.5" customHeight="1" x14ac:dyDescent="0.2">
      <c r="B12" s="308" t="s">
        <v>429</v>
      </c>
      <c r="C12" s="307"/>
      <c r="D12" s="307"/>
      <c r="E12" s="307"/>
      <c r="F12" s="307"/>
      <c r="G12" s="306">
        <f>K12</f>
        <v>0.56000000000000005</v>
      </c>
      <c r="H12" s="305"/>
      <c r="I12" s="304"/>
      <c r="J12" s="279"/>
      <c r="K12" s="303">
        <f>CHOOSE([2]Plan4!$B$17,[2]Plan4!C8,[2]Plan4!D8,[2]Plan4!E8,[2]Plan4!F8,[2]Plan4!G8,[2]Plan4!H8)</f>
        <v>0.56000000000000005</v>
      </c>
      <c r="L12" s="302"/>
      <c r="M12" s="302"/>
      <c r="N12" s="302">
        <f>CHOOSE([2]Plan4!$B$17,[2]Plan4!I8,[2]Plan4!J8,[2]Plan4!K8,[2]Plan4!L8,[2]Plan4!M8,[2]Plan4!N8)</f>
        <v>0.85</v>
      </c>
      <c r="O12" s="302"/>
      <c r="P12" s="302"/>
      <c r="Q12" s="302">
        <f>CHOOSE([2]Plan4!$B$17,[2]Plan4!O8,[2]Plan4!P8,[2]Plan4!Q8,[2]Plan4!R8,[2]Plan4!S8,[2]Plan4!T8)</f>
        <v>0.89</v>
      </c>
      <c r="R12" s="302"/>
      <c r="S12" s="301"/>
      <c r="T12" s="220" t="str">
        <f>IF(G12&lt;K12," Atenção",IF(G12&gt;Q12,"Atenção","OK"))</f>
        <v>OK</v>
      </c>
    </row>
    <row r="13" spans="2:41" ht="16.5" customHeight="1" x14ac:dyDescent="0.2">
      <c r="B13" s="308" t="s">
        <v>428</v>
      </c>
      <c r="C13" s="307"/>
      <c r="D13" s="307"/>
      <c r="E13" s="307"/>
      <c r="F13" s="307"/>
      <c r="G13" s="306">
        <f>K13</f>
        <v>0.85</v>
      </c>
      <c r="H13" s="305"/>
      <c r="I13" s="304"/>
      <c r="J13" s="279"/>
      <c r="K13" s="303">
        <f>CHOOSE([2]Plan4!$B$17,[2]Plan4!C9,[2]Plan4!D9,[2]Plan4!E9,[2]Plan4!F9,[2]Plan4!G9,[2]Plan4!H9)</f>
        <v>0.85</v>
      </c>
      <c r="L13" s="302"/>
      <c r="M13" s="302"/>
      <c r="N13" s="302">
        <f>CHOOSE([2]Plan4!$B$17,[2]Plan4!I9,[2]Plan4!J9,[2]Plan4!K9,[2]Plan4!L9,[2]Plan4!M9,[2]Plan4!N9)</f>
        <v>0.85</v>
      </c>
      <c r="O13" s="302"/>
      <c r="P13" s="302"/>
      <c r="Q13" s="302">
        <f>CHOOSE([2]Plan4!$B$17,[2]Plan4!O9,[2]Plan4!P9,[2]Plan4!Q9,[2]Plan4!R9,[2]Plan4!S9,[2]Plan4!T9)</f>
        <v>1.1100000000000001</v>
      </c>
      <c r="R13" s="302"/>
      <c r="S13" s="301"/>
      <c r="T13" s="220" t="str">
        <f>IF(G13&lt;K13," Atenção",IF(G13&gt;Q13,"Atenção","OK"))</f>
        <v>OK</v>
      </c>
    </row>
    <row r="14" spans="2:41" ht="16.5" customHeight="1" x14ac:dyDescent="0.2">
      <c r="B14" s="308" t="s">
        <v>427</v>
      </c>
      <c r="C14" s="307"/>
      <c r="D14" s="307"/>
      <c r="E14" s="307"/>
      <c r="F14" s="307"/>
      <c r="G14" s="306">
        <v>4.25</v>
      </c>
      <c r="H14" s="305"/>
      <c r="I14" s="304"/>
      <c r="J14" s="279"/>
      <c r="K14" s="303">
        <f>CHOOSE([2]Plan4!$B$17,[2]Plan4!C10,[2]Plan4!D10,[2]Plan4!E10,[2]Plan4!F10,[2]Plan4!G10,[2]Plan4!H10)</f>
        <v>3.5</v>
      </c>
      <c r="L14" s="302"/>
      <c r="M14" s="302"/>
      <c r="N14" s="302">
        <f>CHOOSE([2]Plan4!$B$17,[2]Plan4!I10,[2]Plan4!J10,[2]Plan4!K10,[2]Plan4!L10,[2]Plan4!M10,[2]Plan4!N10)</f>
        <v>5.1100000000000003</v>
      </c>
      <c r="O14" s="302"/>
      <c r="P14" s="302"/>
      <c r="Q14" s="302">
        <f>CHOOSE([2]Plan4!$B$17,[2]Plan4!O10,[2]Plan4!P10,[2]Plan4!Q10,[2]Plan4!R10,[2]Plan4!S10,[2]Plan4!T10)</f>
        <v>6.22</v>
      </c>
      <c r="R14" s="302"/>
      <c r="S14" s="301"/>
      <c r="T14" s="220" t="str">
        <f>IF(G14&lt;K14," Atenção",IF(G14&gt;Q14,"Atenção","OK"))</f>
        <v>OK</v>
      </c>
    </row>
    <row r="15" spans="2:41" ht="16.5" customHeight="1" x14ac:dyDescent="0.2">
      <c r="B15" s="300" t="s">
        <v>447</v>
      </c>
      <c r="C15" s="299"/>
      <c r="D15" s="299"/>
      <c r="E15" s="299"/>
      <c r="F15" s="299"/>
      <c r="G15" s="306">
        <f>K15</f>
        <v>0.65</v>
      </c>
      <c r="H15" s="305"/>
      <c r="I15" s="304"/>
      <c r="J15" s="279"/>
      <c r="K15" s="303">
        <f>CHOOSE([2]Plan4!$B$17,[2]Plan4!C11,[2]Plan4!D11,[2]Plan4!E11,[2]Plan4!F11,[2]Plan4!G11,[2]Plan4!H11)</f>
        <v>0.65</v>
      </c>
      <c r="L15" s="302"/>
      <c r="M15" s="302"/>
      <c r="N15" s="302">
        <f>CHOOSE([2]Plan4!$B$17,[2]Plan4!I11,[2]Plan4!J11,[2]Plan4!K11,[2]Plan4!L11,[2]Plan4!M11,[2]Plan4!N11)</f>
        <v>0.65</v>
      </c>
      <c r="O15" s="302"/>
      <c r="P15" s="302"/>
      <c r="Q15" s="302">
        <f>CHOOSE([2]Plan4!$B$17,[2]Plan4!O11,[2]Plan4!P11,[2]Plan4!Q11,[2]Plan4!R11,[2]Plan4!S11,[2]Plan4!T11)</f>
        <v>0.65</v>
      </c>
      <c r="R15" s="302"/>
      <c r="S15" s="301"/>
      <c r="T15" s="220" t="str">
        <f>IF(G15&lt;K15," Atenção",IF(G15&gt;Q15,"Atenção","OK"))</f>
        <v>OK</v>
      </c>
      <c r="U15" s="238"/>
      <c r="V15" s="238"/>
    </row>
    <row r="16" spans="2:41" ht="16.5" customHeight="1" x14ac:dyDescent="0.2">
      <c r="B16" s="300" t="s">
        <v>446</v>
      </c>
      <c r="C16" s="299"/>
      <c r="D16" s="299"/>
      <c r="E16" s="299"/>
      <c r="F16" s="299"/>
      <c r="G16" s="306">
        <f>K16</f>
        <v>3</v>
      </c>
      <c r="H16" s="305"/>
      <c r="I16" s="304"/>
      <c r="J16" s="279"/>
      <c r="K16" s="303">
        <f>CHOOSE([2]Plan4!$B$17,[2]Plan4!C12,[2]Plan4!D12,[2]Plan4!E12,[2]Plan4!F12,[2]Plan4!G12,[2]Plan4!H12)</f>
        <v>3</v>
      </c>
      <c r="L16" s="302"/>
      <c r="M16" s="302"/>
      <c r="N16" s="302">
        <f>CHOOSE([2]Plan4!$B$17,[2]Plan4!I12,[2]Plan4!J12,[2]Plan4!K12,[2]Plan4!L12,[2]Plan4!M12,[2]Plan4!N12)</f>
        <v>3</v>
      </c>
      <c r="O16" s="302"/>
      <c r="P16" s="302"/>
      <c r="Q16" s="302">
        <f>CHOOSE([2]Plan4!$B$17,[2]Plan4!O12,[2]Plan4!P12,[2]Plan4!Q12,[2]Plan4!R12,[2]Plan4!S12,[2]Plan4!T12)</f>
        <v>3</v>
      </c>
      <c r="R16" s="302"/>
      <c r="S16" s="301"/>
      <c r="T16" s="220" t="str">
        <f>IF(G16&lt;K16," Atenção",IF(G16&gt;Q16,"Atenção","OK"))</f>
        <v>OK</v>
      </c>
      <c r="U16" s="214"/>
    </row>
    <row r="17" spans="2:21" ht="16.5" customHeight="1" x14ac:dyDescent="0.2">
      <c r="B17" s="300" t="s">
        <v>445</v>
      </c>
      <c r="C17" s="299"/>
      <c r="D17" s="299"/>
      <c r="E17" s="299"/>
      <c r="F17" s="299"/>
      <c r="G17" s="298">
        <v>3</v>
      </c>
      <c r="H17" s="297"/>
      <c r="I17" s="296"/>
      <c r="J17" s="279"/>
      <c r="K17" s="268">
        <f>CHOOSE([2]Plan4!$B$17,[2]Plan4!C13,[2]Plan4!D13,[2]Plan4!E13,[2]Plan4!F13,[2]Plan4!G13,[2]Plan4!H13)</f>
        <v>2</v>
      </c>
      <c r="L17" s="267"/>
      <c r="M17" s="267"/>
      <c r="N17" s="267">
        <f>CHOOSE([2]Plan4!$B$17,[2]Plan4!I13,[2]Plan4!J13,[2]Plan4!K13,[2]Plan4!L13,[2]Plan4!M13,[2]Plan4!N13)</f>
        <v>2</v>
      </c>
      <c r="O17" s="267"/>
      <c r="P17" s="267"/>
      <c r="Q17" s="267">
        <f>CHOOSE([2]Plan4!$B$17,[2]Plan4!O13,[2]Plan4!P13,[2]Plan4!Q13,[2]Plan4!R13,[2]Plan4!S13,[2]Plan4!T13)</f>
        <v>5</v>
      </c>
      <c r="R17" s="267"/>
      <c r="S17" s="266"/>
      <c r="T17" s="213"/>
      <c r="U17" s="214"/>
    </row>
    <row r="18" spans="2:21" ht="16.5" customHeight="1" thickBot="1" x14ac:dyDescent="0.25">
      <c r="B18" s="295" t="s">
        <v>444</v>
      </c>
      <c r="C18" s="294"/>
      <c r="D18" s="294"/>
      <c r="E18" s="294"/>
      <c r="F18" s="294"/>
      <c r="G18" s="293">
        <f>IF([2]Plan4!B26=1,4.5,0)</f>
        <v>0</v>
      </c>
      <c r="H18" s="292"/>
      <c r="I18" s="291"/>
      <c r="J18" s="283"/>
      <c r="K18" s="290"/>
      <c r="L18" s="290"/>
      <c r="M18" s="290"/>
      <c r="N18" s="290"/>
      <c r="O18" s="290"/>
      <c r="P18" s="290"/>
      <c r="Q18" s="290"/>
      <c r="R18" s="290"/>
      <c r="S18" s="290"/>
    </row>
    <row r="19" spans="2:21" ht="26.25" customHeight="1" thickBot="1" x14ac:dyDescent="0.25">
      <c r="B19" s="289" t="s">
        <v>422</v>
      </c>
      <c r="C19" s="288"/>
      <c r="D19" s="288"/>
      <c r="E19" s="288"/>
      <c r="F19" s="287"/>
      <c r="G19" s="286">
        <f>TRUNC((((((1+G10/100+G11/100+G12/100)*(1+G13/100)*(1+G14/100))/(1-(G15/100+G16/100+G17/100+G18/100)))-1)*100),2)</f>
        <v>15.28</v>
      </c>
      <c r="H19" s="285"/>
      <c r="I19" s="284"/>
      <c r="J19" s="283"/>
      <c r="K19" s="282"/>
      <c r="L19" s="281"/>
      <c r="M19" s="281"/>
      <c r="N19" s="281"/>
      <c r="O19" s="281"/>
      <c r="P19" s="281"/>
      <c r="Q19" s="281"/>
      <c r="R19" s="281"/>
      <c r="S19" s="280"/>
    </row>
    <row r="20" spans="2:21" ht="15" customHeight="1" x14ac:dyDescent="0.2">
      <c r="B20" s="279"/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</row>
    <row r="21" spans="2:21" ht="30.75" customHeight="1" x14ac:dyDescent="0.25">
      <c r="B21" s="278" t="s">
        <v>421</v>
      </c>
      <c r="C21" s="277"/>
      <c r="D21" s="277"/>
      <c r="E21" s="277"/>
      <c r="F21" s="277"/>
      <c r="G21" s="277"/>
      <c r="H21" s="277"/>
      <c r="I21" s="276"/>
      <c r="J21" s="275"/>
      <c r="K21" s="274" t="s">
        <v>420</v>
      </c>
      <c r="L21" s="273"/>
      <c r="M21" s="273"/>
      <c r="N21" s="273"/>
      <c r="O21" s="273"/>
      <c r="P21" s="273"/>
      <c r="Q21" s="273"/>
      <c r="R21" s="273"/>
      <c r="S21" s="272"/>
    </row>
    <row r="22" spans="2:21" ht="22.5" customHeight="1" x14ac:dyDescent="0.25">
      <c r="B22" s="271" t="s">
        <v>443</v>
      </c>
      <c r="C22" s="270"/>
      <c r="D22" s="270"/>
      <c r="E22" s="270"/>
      <c r="F22" s="270"/>
      <c r="G22" s="267">
        <f>TRUNC(((((1+G10/100+G11/100+G12/100)*(1+G13/100)*(1+G14/100))/(1-(G15/100+G16/100+G17/100)))-1)*100,2)</f>
        <v>15.28</v>
      </c>
      <c r="H22" s="267"/>
      <c r="I22" s="266"/>
      <c r="J22" s="269" t="str">
        <f>IF(G22&lt;K22," Atenção",IF(G22&gt;Q22,"Atenção","OK"))</f>
        <v>OK</v>
      </c>
      <c r="K22" s="268">
        <f>CHOOSE([2]Plan4!$B$17,[2]Plan4!O19,[2]Plan4!O20,[2]Plan4!O21,[2]Plan4!O22,[2]Plan4!O23,[2]Plan4!O24)</f>
        <v>11.1</v>
      </c>
      <c r="L22" s="267"/>
      <c r="M22" s="267"/>
      <c r="N22" s="267">
        <f>CHOOSE([2]Plan4!$B$17,[2]Plan4!Q19,[2]Plan4!Q20,[2]Plan4!Q21,[2]Plan4!Q22,[2]Plan4!Q23,[2]Plan4!Q24)</f>
        <v>14.02</v>
      </c>
      <c r="O22" s="267"/>
      <c r="P22" s="267"/>
      <c r="Q22" s="267">
        <f>CHOOSE([2]Plan4!$B$17,[2]Plan4!S19,[2]Plan4!S20,[2]Plan4!S21,[2]Plan4!S22,[2]Plan4!S23,[2]Plan4!S24)</f>
        <v>16.8</v>
      </c>
      <c r="R22" s="267"/>
      <c r="S22" s="266"/>
    </row>
    <row r="23" spans="2:21" ht="17.25" customHeight="1" x14ac:dyDescent="0.25">
      <c r="B23" s="218" t="str">
        <f>IF(J22&lt;&gt;"OK", "O valor de BDI sem a desoneração está fora da faixa admitida no Acórdão TCU Plenária 2622/2013.",".")</f>
        <v>.</v>
      </c>
      <c r="C23" s="218"/>
      <c r="D23" s="218"/>
      <c r="E23" s="218"/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</row>
    <row r="24" spans="2:21" hidden="1" x14ac:dyDescent="0.25">
      <c r="B24" s="217" t="s">
        <v>418</v>
      </c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</row>
    <row r="25" spans="2:21" ht="129" hidden="1" customHeight="1" x14ac:dyDescent="0.25">
      <c r="B25" s="216" t="e">
        <f>"DECLARO que, de acordo com a legislação tributária do município de "&amp;#REF!&amp;", considerando a natureza da obra acima discriminada, para cálculo do valor de ISS a ser cobrado da empresa construtora, é aplicada a aliquota de "&amp;IF(G17="",0,G17)&amp;"% sobre o valor total da obra."&amp;"
"&amp;"
"&amp;"DECLARO que o percentual de encargos sociais utilizados no valor da mão-de-obra do orçamento são os encargos sociais praticados pelo SINAPI e/ou SICRO."&amp;"
"&amp;"
"&amp;"DECLARO que o orçamento da obra foi verificado com os custos nas duas possibilidades de CONTRIBUIÇÃO PREVIDENCIÁRIA e foi adotada a modalidade "&amp;IF([1]Plan4!B26=1,"COM DESONERAÇÃO"&amp;" por ser a mais adequada ao Tomador "&amp;#REF!&amp;".",IF([1]Plan4!B26=2,"SEM DESONERAÇÃO","")&amp;" por ser a mais adequada ao Tomador "&amp;#REF!&amp;".")</f>
        <v>#REF!</v>
      </c>
      <c r="C25" s="216"/>
      <c r="D25" s="216"/>
      <c r="E25" s="216"/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</row>
    <row r="26" spans="2:21" ht="22.5" hidden="1" customHeight="1" x14ac:dyDescent="0.25">
      <c r="B26" s="215" t="e">
        <f>IF(OR(#REF!=FALSE,#REF!=FALSE,#REF!=FALSE,#REF!=FALSE),("Atenção - Não esqueça de preencher o(s) campo(s): -" &amp; IF(#REF!=FALSE," Nº DA ART/RRT -","") &amp; IF(#REF!=FALSE," DATA -","") &amp; IF(#REF!=FALSE," IDENTIFICAÇÃO DO RESPONSÁVEL TÉCNICO -","") &amp; IF(#REF!=FALSE," IDENTIFICAÇÃO DO TOMADOR -","") &amp; ""),".")</f>
        <v>#REF!</v>
      </c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</row>
    <row r="27" spans="2:21" hidden="1" x14ac:dyDescent="0.25"/>
    <row r="28" spans="2:21" hidden="1" x14ac:dyDescent="0.25"/>
    <row r="29" spans="2:21" hidden="1" x14ac:dyDescent="0.25"/>
    <row r="30" spans="2:21" hidden="1" x14ac:dyDescent="0.25"/>
    <row r="31" spans="2:21" ht="12.75" customHeight="1" x14ac:dyDescent="0.25"/>
  </sheetData>
  <mergeCells count="73">
    <mergeCell ref="B1:S1"/>
    <mergeCell ref="B3:F3"/>
    <mergeCell ref="B4:F4"/>
    <mergeCell ref="B5:Q5"/>
    <mergeCell ref="R5:S5"/>
    <mergeCell ref="B2:S2"/>
    <mergeCell ref="B6:Q6"/>
    <mergeCell ref="R6:S6"/>
    <mergeCell ref="B7:S7"/>
    <mergeCell ref="B8:F9"/>
    <mergeCell ref="G8:I9"/>
    <mergeCell ref="K8:S8"/>
    <mergeCell ref="K9:M9"/>
    <mergeCell ref="N9:P9"/>
    <mergeCell ref="Q9:S9"/>
    <mergeCell ref="B11:F11"/>
    <mergeCell ref="G11:I11"/>
    <mergeCell ref="K11:M11"/>
    <mergeCell ref="N11:P11"/>
    <mergeCell ref="Q11:S11"/>
    <mergeCell ref="B10:F10"/>
    <mergeCell ref="G10:I10"/>
    <mergeCell ref="K10:M10"/>
    <mergeCell ref="N10:P10"/>
    <mergeCell ref="Q10:S10"/>
    <mergeCell ref="B13:F13"/>
    <mergeCell ref="G13:I13"/>
    <mergeCell ref="K13:M13"/>
    <mergeCell ref="N13:P13"/>
    <mergeCell ref="Q13:S13"/>
    <mergeCell ref="B12:F12"/>
    <mergeCell ref="G12:I12"/>
    <mergeCell ref="K12:M12"/>
    <mergeCell ref="N12:P12"/>
    <mergeCell ref="Q12:S12"/>
    <mergeCell ref="B15:F15"/>
    <mergeCell ref="G15:I15"/>
    <mergeCell ref="K15:M15"/>
    <mergeCell ref="N15:P15"/>
    <mergeCell ref="Q15:S15"/>
    <mergeCell ref="B14:F14"/>
    <mergeCell ref="G14:I14"/>
    <mergeCell ref="K14:M14"/>
    <mergeCell ref="N14:P14"/>
    <mergeCell ref="Q14:S14"/>
    <mergeCell ref="N16:P16"/>
    <mergeCell ref="Q16:S16"/>
    <mergeCell ref="B17:F17"/>
    <mergeCell ref="G17:I17"/>
    <mergeCell ref="K17:M17"/>
    <mergeCell ref="N17:P17"/>
    <mergeCell ref="Q17:S17"/>
    <mergeCell ref="B16:F16"/>
    <mergeCell ref="B24:S24"/>
    <mergeCell ref="G16:I16"/>
    <mergeCell ref="K16:M16"/>
    <mergeCell ref="B19:F19"/>
    <mergeCell ref="G19:I19"/>
    <mergeCell ref="B18:F18"/>
    <mergeCell ref="G18:I18"/>
    <mergeCell ref="K18:M18"/>
    <mergeCell ref="N18:P18"/>
    <mergeCell ref="Q18:S18"/>
    <mergeCell ref="B25:S25"/>
    <mergeCell ref="B26:S26"/>
    <mergeCell ref="B21:I21"/>
    <mergeCell ref="K21:S21"/>
    <mergeCell ref="B22:F22"/>
    <mergeCell ref="G22:I22"/>
    <mergeCell ref="K22:M22"/>
    <mergeCell ref="N22:P22"/>
    <mergeCell ref="Q22:S22"/>
    <mergeCell ref="B23:S23"/>
  </mergeCells>
  <conditionalFormatting sqref="B7:S7">
    <cfRule type="cellIs" dxfId="5" priority="3" stopIfTrue="1" operator="notEqual">
      <formula>"."</formula>
    </cfRule>
  </conditionalFormatting>
  <conditionalFormatting sqref="B23:S23">
    <cfRule type="cellIs" dxfId="4" priority="5" stopIfTrue="1" operator="notEqual">
      <formula>"."</formula>
    </cfRule>
  </conditionalFormatting>
  <conditionalFormatting sqref="B26:S26">
    <cfRule type="cellIs" dxfId="3" priority="6" stopIfTrue="1" operator="notEqual">
      <formula>"."</formula>
    </cfRule>
  </conditionalFormatting>
  <conditionalFormatting sqref="J22">
    <cfRule type="cellIs" dxfId="2" priority="1" stopIfTrue="1" operator="notEqual">
      <formula>"OK"</formula>
    </cfRule>
  </conditionalFormatting>
  <conditionalFormatting sqref="R5:S6 G10:I16">
    <cfRule type="cellIs" dxfId="1" priority="2" stopIfTrue="1" operator="equal">
      <formula>0</formula>
    </cfRule>
  </conditionalFormatting>
  <conditionalFormatting sqref="T10:T16">
    <cfRule type="cellIs" dxfId="0" priority="4" stopIfTrue="1" operator="notEqual">
      <formula>"OK"</formula>
    </cfRule>
  </conditionalFormatting>
  <pageMargins left="0.51181102362204722" right="0.51181102362204722" top="1.3779527559055118" bottom="1.8503937007874016" header="0.31496062992125984" footer="0.31496062992125984"/>
  <pageSetup paperSize="9" orientation="portrait" r:id="rId1"/>
  <headerFooter>
    <oddHeader>&amp;L&amp;G</oddHeader>
    <oddFooter>&amp;L&amp;G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Drop Down 1">
              <controlPr defaultSize="0" autoLine="0" autoPict="0">
                <anchor moveWithCells="1">
                  <from>
                    <xdr:col>6</xdr:col>
                    <xdr:colOff>19050</xdr:colOff>
                    <xdr:row>2</xdr:row>
                    <xdr:rowOff>57150</xdr:rowOff>
                  </from>
                  <to>
                    <xdr:col>19</xdr:col>
                    <xdr:colOff>0</xdr:colOff>
                    <xdr:row>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Drop Down 2">
              <controlPr defaultSize="0" autoLine="0" autoPict="0">
                <anchor moveWithCells="1">
                  <from>
                    <xdr:col>6</xdr:col>
                    <xdr:colOff>19050</xdr:colOff>
                    <xdr:row>3</xdr:row>
                    <xdr:rowOff>28575</xdr:rowOff>
                  </from>
                  <to>
                    <xdr:col>19</xdr:col>
                    <xdr:colOff>9525</xdr:colOff>
                    <xdr:row>3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08AC9-EBE2-469A-A458-DEC51A5EF395}">
  <dimension ref="A1:D40"/>
  <sheetViews>
    <sheetView tabSelected="1" topLeftCell="A39" workbookViewId="0">
      <selection activeCell="F45" sqref="F45"/>
    </sheetView>
  </sheetViews>
  <sheetFormatPr defaultRowHeight="12.75" x14ac:dyDescent="0.25"/>
  <cols>
    <col min="1" max="1" width="6.28515625" style="345" bestFit="1" customWidth="1"/>
    <col min="2" max="2" width="61.85546875" style="345" customWidth="1"/>
    <col min="3" max="3" width="10" style="345" customWidth="1"/>
    <col min="4" max="4" width="12.7109375" style="345" customWidth="1"/>
    <col min="5" max="16384" width="9.140625" style="345"/>
  </cols>
  <sheetData>
    <row r="1" spans="1:4" ht="21.75" customHeight="1" x14ac:dyDescent="0.25">
      <c r="A1" s="380" t="s">
        <v>5</v>
      </c>
      <c r="B1" s="380"/>
      <c r="C1" s="380"/>
      <c r="D1" s="380"/>
    </row>
    <row r="2" spans="1:4" ht="17.25" customHeight="1" x14ac:dyDescent="0.25">
      <c r="A2" s="379" t="s">
        <v>513</v>
      </c>
      <c r="B2" s="378"/>
      <c r="C2" s="378"/>
      <c r="D2" s="378"/>
    </row>
    <row r="3" spans="1:4" ht="14.25" customHeight="1" x14ac:dyDescent="0.25">
      <c r="A3" s="377" t="s">
        <v>512</v>
      </c>
      <c r="B3" s="376"/>
      <c r="C3" s="376"/>
      <c r="D3" s="376"/>
    </row>
    <row r="4" spans="1:4" ht="14.25" customHeight="1" x14ac:dyDescent="0.25">
      <c r="A4" s="375" t="s">
        <v>511</v>
      </c>
      <c r="B4" s="374" t="s">
        <v>510</v>
      </c>
      <c r="C4" s="373" t="s">
        <v>509</v>
      </c>
      <c r="D4" s="372"/>
    </row>
    <row r="5" spans="1:4" ht="26.25" customHeight="1" x14ac:dyDescent="0.25">
      <c r="A5" s="371"/>
      <c r="B5" s="370"/>
      <c r="C5" s="369" t="s">
        <v>508</v>
      </c>
      <c r="D5" s="369" t="s">
        <v>507</v>
      </c>
    </row>
    <row r="6" spans="1:4" s="346" customFormat="1" ht="16.5" x14ac:dyDescent="0.25">
      <c r="A6" s="350" t="s">
        <v>506</v>
      </c>
      <c r="B6" s="362"/>
      <c r="C6" s="362"/>
      <c r="D6" s="349"/>
    </row>
    <row r="7" spans="1:4" s="346" customFormat="1" ht="16.5" x14ac:dyDescent="0.25">
      <c r="A7" s="361" t="s">
        <v>505</v>
      </c>
      <c r="B7" s="360" t="s">
        <v>504</v>
      </c>
      <c r="C7" s="359">
        <v>0.2</v>
      </c>
      <c r="D7" s="358">
        <v>0.2</v>
      </c>
    </row>
    <row r="8" spans="1:4" s="346" customFormat="1" ht="16.5" x14ac:dyDescent="0.25">
      <c r="A8" s="368" t="s">
        <v>503</v>
      </c>
      <c r="B8" s="356" t="s">
        <v>502</v>
      </c>
      <c r="C8" s="367">
        <v>1.4999999999999999E-2</v>
      </c>
      <c r="D8" s="366">
        <v>1.4999999999999999E-2</v>
      </c>
    </row>
    <row r="9" spans="1:4" s="346" customFormat="1" ht="16.5" x14ac:dyDescent="0.25">
      <c r="A9" s="361" t="s">
        <v>501</v>
      </c>
      <c r="B9" s="360" t="s">
        <v>500</v>
      </c>
      <c r="C9" s="359">
        <v>0.01</v>
      </c>
      <c r="D9" s="358">
        <v>0.01</v>
      </c>
    </row>
    <row r="10" spans="1:4" s="346" customFormat="1" ht="16.5" x14ac:dyDescent="0.25">
      <c r="A10" s="368" t="s">
        <v>499</v>
      </c>
      <c r="B10" s="356" t="s">
        <v>498</v>
      </c>
      <c r="C10" s="367">
        <v>2E-3</v>
      </c>
      <c r="D10" s="366">
        <v>2E-3</v>
      </c>
    </row>
    <row r="11" spans="1:4" s="346" customFormat="1" ht="16.5" x14ac:dyDescent="0.25">
      <c r="A11" s="361" t="s">
        <v>497</v>
      </c>
      <c r="B11" s="360" t="s">
        <v>496</v>
      </c>
      <c r="C11" s="359">
        <v>6.0000000000000001E-3</v>
      </c>
      <c r="D11" s="358">
        <v>6.0000000000000001E-3</v>
      </c>
    </row>
    <row r="12" spans="1:4" s="346" customFormat="1" ht="16.5" x14ac:dyDescent="0.25">
      <c r="A12" s="368" t="s">
        <v>495</v>
      </c>
      <c r="B12" s="356" t="s">
        <v>494</v>
      </c>
      <c r="C12" s="367">
        <v>2.5000000000000001E-2</v>
      </c>
      <c r="D12" s="366">
        <v>2.5000000000000001E-2</v>
      </c>
    </row>
    <row r="13" spans="1:4" s="346" customFormat="1" ht="16.5" x14ac:dyDescent="0.25">
      <c r="A13" s="361" t="s">
        <v>493</v>
      </c>
      <c r="B13" s="360" t="s">
        <v>492</v>
      </c>
      <c r="C13" s="359">
        <v>0.03</v>
      </c>
      <c r="D13" s="358">
        <v>0.03</v>
      </c>
    </row>
    <row r="14" spans="1:4" s="346" customFormat="1" ht="16.5" x14ac:dyDescent="0.25">
      <c r="A14" s="368" t="s">
        <v>491</v>
      </c>
      <c r="B14" s="356" t="s">
        <v>490</v>
      </c>
      <c r="C14" s="367">
        <v>0.08</v>
      </c>
      <c r="D14" s="366">
        <v>0.08</v>
      </c>
    </row>
    <row r="15" spans="1:4" s="346" customFormat="1" ht="16.5" x14ac:dyDescent="0.25">
      <c r="A15" s="361" t="s">
        <v>489</v>
      </c>
      <c r="B15" s="360" t="s">
        <v>488</v>
      </c>
      <c r="C15" s="359">
        <v>0</v>
      </c>
      <c r="D15" s="358">
        <v>0</v>
      </c>
    </row>
    <row r="16" spans="1:4" s="346" customFormat="1" ht="16.5" x14ac:dyDescent="0.25">
      <c r="A16" s="365" t="s">
        <v>242</v>
      </c>
      <c r="B16" s="365" t="s">
        <v>34</v>
      </c>
      <c r="C16" s="364">
        <v>0.36799999999999999</v>
      </c>
      <c r="D16" s="363">
        <v>0.36799999999999999</v>
      </c>
    </row>
    <row r="17" spans="1:4" s="346" customFormat="1" ht="16.5" x14ac:dyDescent="0.25">
      <c r="A17" s="350" t="s">
        <v>487</v>
      </c>
      <c r="B17" s="362"/>
      <c r="C17" s="362"/>
      <c r="D17" s="349"/>
    </row>
    <row r="18" spans="1:4" s="346" customFormat="1" ht="16.5" x14ac:dyDescent="0.25">
      <c r="A18" s="361" t="s">
        <v>486</v>
      </c>
      <c r="B18" s="360" t="s">
        <v>485</v>
      </c>
      <c r="C18" s="359">
        <v>0.18060000000000001</v>
      </c>
      <c r="D18" s="361" t="s">
        <v>472</v>
      </c>
    </row>
    <row r="19" spans="1:4" s="346" customFormat="1" ht="16.5" x14ac:dyDescent="0.25">
      <c r="A19" s="368" t="s">
        <v>484</v>
      </c>
      <c r="B19" s="356" t="s">
        <v>483</v>
      </c>
      <c r="C19" s="367">
        <v>4.6800000000000001E-2</v>
      </c>
      <c r="D19" s="368" t="s">
        <v>472</v>
      </c>
    </row>
    <row r="20" spans="1:4" s="346" customFormat="1" ht="16.5" x14ac:dyDescent="0.25">
      <c r="A20" s="361" t="s">
        <v>482</v>
      </c>
      <c r="B20" s="360" t="s">
        <v>481</v>
      </c>
      <c r="C20" s="359">
        <v>8.6999999999999994E-3</v>
      </c>
      <c r="D20" s="358">
        <v>6.6E-3</v>
      </c>
    </row>
    <row r="21" spans="1:4" s="346" customFormat="1" ht="16.5" x14ac:dyDescent="0.25">
      <c r="A21" s="368" t="s">
        <v>480</v>
      </c>
      <c r="B21" s="356" t="s">
        <v>479</v>
      </c>
      <c r="C21" s="367">
        <v>0.11070000000000001</v>
      </c>
      <c r="D21" s="366">
        <v>8.3299999999999999E-2</v>
      </c>
    </row>
    <row r="22" spans="1:4" s="346" customFormat="1" ht="16.5" x14ac:dyDescent="0.25">
      <c r="A22" s="361" t="s">
        <v>478</v>
      </c>
      <c r="B22" s="360" t="s">
        <v>477</v>
      </c>
      <c r="C22" s="359">
        <v>6.9999999999999999E-4</v>
      </c>
      <c r="D22" s="358">
        <v>5.0000000000000001E-4</v>
      </c>
    </row>
    <row r="23" spans="1:4" s="346" customFormat="1" ht="16.5" x14ac:dyDescent="0.25">
      <c r="A23" s="368" t="s">
        <v>476</v>
      </c>
      <c r="B23" s="356" t="s">
        <v>475</v>
      </c>
      <c r="C23" s="367">
        <v>7.4000000000000003E-3</v>
      </c>
      <c r="D23" s="366">
        <v>5.5999999999999999E-3</v>
      </c>
    </row>
    <row r="24" spans="1:4" s="346" customFormat="1" ht="16.5" x14ac:dyDescent="0.25">
      <c r="A24" s="361" t="s">
        <v>474</v>
      </c>
      <c r="B24" s="360" t="s">
        <v>473</v>
      </c>
      <c r="C24" s="359">
        <v>1.8800000000000001E-2</v>
      </c>
      <c r="D24" s="361" t="s">
        <v>472</v>
      </c>
    </row>
    <row r="25" spans="1:4" s="346" customFormat="1" ht="16.5" x14ac:dyDescent="0.25">
      <c r="A25" s="368" t="s">
        <v>471</v>
      </c>
      <c r="B25" s="356" t="s">
        <v>470</v>
      </c>
      <c r="C25" s="367">
        <v>1.1000000000000001E-3</v>
      </c>
      <c r="D25" s="366">
        <v>8.0000000000000004E-4</v>
      </c>
    </row>
    <row r="26" spans="1:4" s="346" customFormat="1" ht="16.5" x14ac:dyDescent="0.25">
      <c r="A26" s="361" t="s">
        <v>469</v>
      </c>
      <c r="B26" s="360" t="s">
        <v>468</v>
      </c>
      <c r="C26" s="359">
        <v>0.1116</v>
      </c>
      <c r="D26" s="358">
        <v>8.4000000000000005E-2</v>
      </c>
    </row>
    <row r="27" spans="1:4" s="346" customFormat="1" ht="16.5" x14ac:dyDescent="0.25">
      <c r="A27" s="368" t="s">
        <v>467</v>
      </c>
      <c r="B27" s="356" t="s">
        <v>466</v>
      </c>
      <c r="C27" s="367">
        <v>4.0000000000000002E-4</v>
      </c>
      <c r="D27" s="366">
        <v>2.9999999999999997E-4</v>
      </c>
    </row>
    <row r="28" spans="1:4" s="346" customFormat="1" ht="16.5" x14ac:dyDescent="0.25">
      <c r="A28" s="353" t="s">
        <v>233</v>
      </c>
      <c r="B28" s="353" t="s">
        <v>34</v>
      </c>
      <c r="C28" s="352">
        <v>0.48680000000000001</v>
      </c>
      <c r="D28" s="351">
        <v>0.18110000000000001</v>
      </c>
    </row>
    <row r="29" spans="1:4" s="346" customFormat="1" ht="16.5" x14ac:dyDescent="0.25">
      <c r="A29" s="350" t="s">
        <v>465</v>
      </c>
      <c r="B29" s="362"/>
      <c r="C29" s="362"/>
      <c r="D29" s="349"/>
    </row>
    <row r="30" spans="1:4" s="346" customFormat="1" ht="16.5" x14ac:dyDescent="0.25">
      <c r="A30" s="361" t="s">
        <v>464</v>
      </c>
      <c r="B30" s="360" t="s">
        <v>463</v>
      </c>
      <c r="C30" s="359">
        <v>4.8099999999999997E-2</v>
      </c>
      <c r="D30" s="358">
        <v>3.6200000000000003E-2</v>
      </c>
    </row>
    <row r="31" spans="1:4" s="346" customFormat="1" ht="16.5" x14ac:dyDescent="0.25">
      <c r="A31" s="368" t="s">
        <v>462</v>
      </c>
      <c r="B31" s="356" t="s">
        <v>461</v>
      </c>
      <c r="C31" s="367">
        <v>1.1000000000000001E-3</v>
      </c>
      <c r="D31" s="366">
        <v>8.9999999999999998E-4</v>
      </c>
    </row>
    <row r="32" spans="1:4" s="346" customFormat="1" ht="16.5" x14ac:dyDescent="0.25">
      <c r="A32" s="361" t="s">
        <v>460</v>
      </c>
      <c r="B32" s="360" t="s">
        <v>459</v>
      </c>
      <c r="C32" s="359">
        <v>2.98E-2</v>
      </c>
      <c r="D32" s="358">
        <v>2.24E-2</v>
      </c>
    </row>
    <row r="33" spans="1:4" s="346" customFormat="1" ht="16.5" x14ac:dyDescent="0.25">
      <c r="A33" s="368" t="s">
        <v>458</v>
      </c>
      <c r="B33" s="356" t="s">
        <v>457</v>
      </c>
      <c r="C33" s="367">
        <v>2.7799999999999998E-2</v>
      </c>
      <c r="D33" s="366">
        <v>2.0899999999999998E-2</v>
      </c>
    </row>
    <row r="34" spans="1:4" s="346" customFormat="1" ht="16.5" x14ac:dyDescent="0.25">
      <c r="A34" s="361" t="s">
        <v>456</v>
      </c>
      <c r="B34" s="360" t="s">
        <v>455</v>
      </c>
      <c r="C34" s="359">
        <v>4.0000000000000001E-3</v>
      </c>
      <c r="D34" s="358">
        <v>3.0000000000000001E-3</v>
      </c>
    </row>
    <row r="35" spans="1:4" s="346" customFormat="1" ht="16.5" x14ac:dyDescent="0.25">
      <c r="A35" s="365" t="s">
        <v>219</v>
      </c>
      <c r="B35" s="365" t="s">
        <v>34</v>
      </c>
      <c r="C35" s="364">
        <v>0.1108</v>
      </c>
      <c r="D35" s="363">
        <v>8.3400000000000002E-2</v>
      </c>
    </row>
    <row r="36" spans="1:4" s="346" customFormat="1" ht="16.5" x14ac:dyDescent="0.25">
      <c r="A36" s="350" t="s">
        <v>454</v>
      </c>
      <c r="B36" s="362"/>
      <c r="C36" s="362"/>
      <c r="D36" s="349"/>
    </row>
    <row r="37" spans="1:4" s="346" customFormat="1" ht="16.5" x14ac:dyDescent="0.25">
      <c r="A37" s="361" t="s">
        <v>453</v>
      </c>
      <c r="B37" s="360" t="s">
        <v>452</v>
      </c>
      <c r="C37" s="359">
        <v>0.17910000000000001</v>
      </c>
      <c r="D37" s="358">
        <v>6.6600000000000006E-2</v>
      </c>
    </row>
    <row r="38" spans="1:4" s="346" customFormat="1" ht="27" x14ac:dyDescent="0.25">
      <c r="A38" s="357" t="s">
        <v>451</v>
      </c>
      <c r="B38" s="356" t="s">
        <v>450</v>
      </c>
      <c r="C38" s="355">
        <v>4.3E-3</v>
      </c>
      <c r="D38" s="354">
        <v>3.2000000000000002E-3</v>
      </c>
    </row>
    <row r="39" spans="1:4" s="346" customFormat="1" ht="16.5" x14ac:dyDescent="0.25">
      <c r="A39" s="353" t="s">
        <v>214</v>
      </c>
      <c r="B39" s="353" t="s">
        <v>34</v>
      </c>
      <c r="C39" s="352">
        <v>0.18340000000000001</v>
      </c>
      <c r="D39" s="351">
        <v>6.9800000000000001E-2</v>
      </c>
    </row>
    <row r="40" spans="1:4" s="346" customFormat="1" ht="16.5" x14ac:dyDescent="0.25">
      <c r="A40" s="350" t="s">
        <v>449</v>
      </c>
      <c r="B40" s="349"/>
      <c r="C40" s="348">
        <v>1.149</v>
      </c>
      <c r="D40" s="347">
        <v>0.70230000000000004</v>
      </c>
    </row>
  </sheetData>
  <mergeCells count="11">
    <mergeCell ref="A29:D29"/>
    <mergeCell ref="A36:D36"/>
    <mergeCell ref="A1:D1"/>
    <mergeCell ref="A40:B40"/>
    <mergeCell ref="A3:D3"/>
    <mergeCell ref="A4:A5"/>
    <mergeCell ref="B4:B5"/>
    <mergeCell ref="C4:D4"/>
    <mergeCell ref="A2:D2"/>
    <mergeCell ref="A6:D6"/>
    <mergeCell ref="A17:D17"/>
  </mergeCells>
  <pageMargins left="0.70866141732283472" right="0.70866141732283472" top="1.3779527559055118" bottom="1.7716535433070868" header="0.31496062992125984" footer="0.31496062992125984"/>
  <pageSetup paperSize="9" scale="95" orientation="portrait" r:id="rId1"/>
  <headerFooter>
    <oddHeader>&amp;L&amp;G</oddHead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PLANILHA RESUMO 1 </vt:lpstr>
      <vt:lpstr>PLANILHA RESUMO 2</vt:lpstr>
      <vt:lpstr>PLANILHA DE PREÇO</vt:lpstr>
      <vt:lpstr>COMPOSIÇÃO</vt:lpstr>
      <vt:lpstr>CRONOGRAMA</vt:lpstr>
      <vt:lpstr>BDI SERVIÇOS </vt:lpstr>
      <vt:lpstr>BDI INSUMOS</vt:lpstr>
      <vt:lpstr>ENCARGOS SOCIAIS</vt:lpstr>
      <vt:lpstr>'BDI INSUMOS'!Area_de_impressao</vt:lpstr>
      <vt:lpstr>'BDI SERVIÇOS '!Area_de_impressao</vt:lpstr>
      <vt:lpstr>COMPOSIÇÃO!Area_de_impressao</vt:lpstr>
      <vt:lpstr>CRONOGRAMA!Area_de_impressao</vt:lpstr>
      <vt:lpstr>'ENCARGOS SOCIAIS'!Area_de_impressao</vt:lpstr>
      <vt:lpstr>'PLANILHA DE PREÇO'!Area_de_impressao</vt:lpstr>
      <vt:lpstr>'PLANILHA RESUMO 1 '!Area_de_impressao</vt:lpstr>
      <vt:lpstr>'PLANILHA RESUMO 2'!Area_de_impressao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savio rodrigues</dc:creator>
  <cp:lastModifiedBy>savio rodrigues</cp:lastModifiedBy>
  <cp:lastPrinted>2024-10-09T00:55:12Z</cp:lastPrinted>
  <dcterms:created xsi:type="dcterms:W3CDTF">2024-10-09T00:48:01Z</dcterms:created>
  <dcterms:modified xsi:type="dcterms:W3CDTF">2024-10-09T00:55:22Z</dcterms:modified>
</cp:coreProperties>
</file>